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ana.barba\OneDrive - ANAC\TI\Contratos\2022\Apoio a gestao\Anexos do Edital\"/>
    </mc:Choice>
  </mc:AlternateContent>
  <xr:revisionPtr revIDLastSave="42" documentId="8_{C06E4385-F860-4A95-A7F0-7AD35CA5A950}" xr6:coauthVersionLast="41" xr6:coauthVersionMax="41" xr10:uidLastSave="{18651160-E70E-45EE-B7C9-EB8248426C41}"/>
  <bookViews>
    <workbookView xWindow="28680" yWindow="825" windowWidth="29040" windowHeight="15840" xr2:uid="{ADA8850D-16F4-4282-AAFC-265D335A55D2}"/>
  </bookViews>
  <sheets>
    <sheet name="Catalogo GP" sheetId="1" r:id="rId1"/>
    <sheet name="Horas estimadas" sheetId="11" r:id="rId2"/>
    <sheet name="PDTIC" sheetId="13" r:id="rId3"/>
    <sheet name="Perfil profissional" sheetId="2" r:id="rId4"/>
  </sheets>
  <externalReferences>
    <externalReference r:id="rId5"/>
  </externalReferences>
  <definedNames>
    <definedName name="_xlnm._FilterDatabase" localSheetId="1" hidden="1">'Horas estimadas'!$A$1:$A$89</definedName>
    <definedName name="inicio">#REF!</definedName>
    <definedName name="tblAE">#REF!</definedName>
    <definedName name="tblAltaAdm">#REF!</definedName>
    <definedName name="tblAtdContrat">#REF!</definedName>
    <definedName name="tblAtendida">#REF!</definedName>
    <definedName name="tblAutoProc">#REF!</definedName>
    <definedName name="tblCF">#REF!</definedName>
    <definedName name="tblExigNorm">#REF!</definedName>
    <definedName name="tblFormalizacao">#REF!</definedName>
    <definedName name="tblIO">#REF!</definedName>
    <definedName name="tblIS">#REF!</definedName>
    <definedName name="tblLiberaRec">#REF!</definedName>
    <definedName name="tblPrazoLeg">#REF!</definedName>
    <definedName name="tblPrincReq">#REF!</definedName>
    <definedName name="tblPriorit">#REF!</definedName>
    <definedName name="tblPRocMap">#REF!</definedName>
    <definedName name="tblPubExt">#REF!</definedName>
    <definedName name="tblQtdeBenef">#REF!</definedName>
    <definedName name="tblResolvida">#REF!</definedName>
    <definedName name="tblServDig">#REF!</definedName>
    <definedName name="tblTipoAtendimento">[1]!Tabela9[Tipo Atendimento]</definedName>
    <definedName name="termi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4" i="1" l="1"/>
  <c r="O4"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J16" i="1" l="1"/>
  <c r="J15" i="1"/>
  <c r="J14" i="1"/>
  <c r="J12" i="1"/>
  <c r="J20" i="1" l="1"/>
  <c r="H20" i="1" l="1"/>
  <c r="G59" i="13" l="1"/>
  <c r="F59" i="13"/>
  <c r="G58" i="13"/>
  <c r="F58" i="13"/>
  <c r="B40" i="13"/>
  <c r="B39" i="13"/>
  <c r="B38" i="13"/>
  <c r="B47" i="13" s="1"/>
  <c r="B37" i="13"/>
  <c r="B33" i="13"/>
  <c r="B13" i="13"/>
  <c r="B19" i="13" s="1"/>
  <c r="B46" i="13" l="1"/>
  <c r="B42" i="13"/>
  <c r="H4" i="1" l="1"/>
  <c r="I4" i="1" s="1"/>
  <c r="H5" i="1"/>
  <c r="H6" i="1"/>
  <c r="H7" i="1"/>
  <c r="H8" i="1"/>
  <c r="H9" i="1"/>
  <c r="H10" i="1"/>
  <c r="H11" i="1"/>
  <c r="H12" i="1"/>
  <c r="L12" i="1" s="1"/>
  <c r="H13" i="1"/>
  <c r="H14" i="1"/>
  <c r="H15" i="1"/>
  <c r="H16" i="1"/>
  <c r="H17" i="1"/>
  <c r="H18" i="1"/>
  <c r="H19" i="1"/>
  <c r="H21" i="1"/>
  <c r="H22" i="1"/>
  <c r="H23" i="1"/>
  <c r="H24" i="1"/>
  <c r="H25" i="1"/>
  <c r="H26" i="1"/>
  <c r="H27" i="1"/>
  <c r="I27" i="1" l="1"/>
  <c r="K27" i="1" s="1"/>
  <c r="L27" i="1"/>
  <c r="I23" i="1"/>
  <c r="K23" i="1" s="1"/>
  <c r="L23" i="1"/>
  <c r="I17" i="1"/>
  <c r="K17" i="1" s="1"/>
  <c r="L17" i="1"/>
  <c r="I11" i="1"/>
  <c r="L11" i="1"/>
  <c r="I5" i="1"/>
  <c r="L5" i="1"/>
  <c r="I22" i="1"/>
  <c r="K22" i="1" s="1"/>
  <c r="L22" i="1"/>
  <c r="I16" i="1"/>
  <c r="K16" i="1" s="1"/>
  <c r="L16" i="1"/>
  <c r="I10" i="1"/>
  <c r="L10" i="1"/>
  <c r="K4" i="1"/>
  <c r="I9" i="1"/>
  <c r="L9" i="1"/>
  <c r="I21" i="1"/>
  <c r="K21" i="1" s="1"/>
  <c r="L21" i="1"/>
  <c r="I26" i="1"/>
  <c r="K26" i="1" s="1"/>
  <c r="L26" i="1"/>
  <c r="I20" i="1"/>
  <c r="K20" i="1" s="1"/>
  <c r="L20" i="1"/>
  <c r="I14" i="1"/>
  <c r="K14" i="1" s="1"/>
  <c r="L14" i="1"/>
  <c r="I8" i="1"/>
  <c r="L8" i="1"/>
  <c r="I15" i="1"/>
  <c r="K15" i="1" s="1"/>
  <c r="L15" i="1"/>
  <c r="I25" i="1"/>
  <c r="K25" i="1" s="1"/>
  <c r="L25" i="1"/>
  <c r="I19" i="1"/>
  <c r="K19" i="1" s="1"/>
  <c r="L19" i="1"/>
  <c r="I13" i="1"/>
  <c r="K13" i="1" s="1"/>
  <c r="L13" i="1"/>
  <c r="I7" i="1"/>
  <c r="L7" i="1"/>
  <c r="I24" i="1"/>
  <c r="K24" i="1" s="1"/>
  <c r="L24" i="1"/>
  <c r="I18" i="1"/>
  <c r="K18" i="1" s="1"/>
  <c r="L18" i="1"/>
  <c r="I12" i="1"/>
  <c r="I6" i="1"/>
  <c r="L6" i="1"/>
  <c r="B80" i="11"/>
  <c r="B81" i="11"/>
  <c r="B82" i="11"/>
  <c r="B83" i="11"/>
  <c r="K7" i="1" l="1"/>
  <c r="K6" i="1"/>
  <c r="K8" i="1"/>
  <c r="K12" i="1"/>
  <c r="K10" i="1"/>
  <c r="K5" i="1"/>
  <c r="K9" i="1"/>
  <c r="K11" i="1"/>
  <c r="B6" i="11"/>
  <c r="B7" i="11"/>
  <c r="B8" i="11"/>
  <c r="B9" i="11"/>
  <c r="B10" i="11"/>
  <c r="B11"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 r="B84" i="11"/>
  <c r="B85" i="11"/>
  <c r="B86" i="11"/>
  <c r="B87" i="11"/>
  <c r="B88" i="11"/>
  <c r="B89" i="11"/>
  <c r="B3" i="11"/>
  <c r="B4" i="11"/>
  <c r="B5" i="11"/>
  <c r="B2" i="11"/>
  <c r="K28" i="1" l="1"/>
  <c r="D22" i="11"/>
  <c r="D33" i="11"/>
  <c r="D35" i="11"/>
  <c r="D36" i="11"/>
  <c r="D42" i="11"/>
  <c r="D57" i="11"/>
  <c r="D59" i="11"/>
  <c r="D60" i="11"/>
  <c r="L4" i="1" l="1"/>
  <c r="O28" i="1" l="1"/>
</calcChain>
</file>

<file path=xl/sharedStrings.xml><?xml version="1.0" encoding="utf-8"?>
<sst xmlns="http://schemas.openxmlformats.org/spreadsheetml/2006/main" count="532" uniqueCount="277">
  <si>
    <t>ITEM  DA CONTRATAÇÃO</t>
  </si>
  <si>
    <t>ID</t>
  </si>
  <si>
    <t>PRODUTO ESPERADO</t>
  </si>
  <si>
    <t>ATIVIDADES ESPERADAS</t>
  </si>
  <si>
    <t>PARÂMETRO</t>
  </si>
  <si>
    <t>PERFIL PROFISSIONAL</t>
  </si>
  <si>
    <t>ESFORÇO EM  HORAS</t>
  </si>
  <si>
    <t>QUANTIDADE DE UST
(I*K)</t>
  </si>
  <si>
    <t>JUSTIFICATIVA PARA A QUANTIDADE PREVISTA</t>
  </si>
  <si>
    <t xml:space="preserve">Documento ou tabela finalizada </t>
  </si>
  <si>
    <t>Por documento</t>
  </si>
  <si>
    <t>Documento ou tabela finalizada contendo portfólio de projetos com alinhamento estratégico, à cadeia de valor,  datas planejadas e unidades demandantes</t>
  </si>
  <si>
    <t>Documento ou tabela finalizada contendo portfólio de projetos revisado com alinhamento estratégico, à cadeia de valor,  datas planejadas e unidades demandantes</t>
  </si>
  <si>
    <t>Cadastro do portfólio de projetos do PDTIC no GEPNET</t>
  </si>
  <si>
    <t>Cadastro finalizado do projeto do PDTIC no GEPNET</t>
  </si>
  <si>
    <t>Por projeto</t>
  </si>
  <si>
    <t xml:space="preserve">Apoio a etapa de iniciação de projetos em programas de gestão de projetos (GEPNET), exceto projetos de desenvolvimento </t>
  </si>
  <si>
    <t>Registro concluído das informações de iniciação do projeto na plataforma de gestão de projetos</t>
  </si>
  <si>
    <t>Apoio a etapa de replanejamento de projetos em programas de gestão de projetos (GEPNET), exceto projetos de desenvolvimento</t>
  </si>
  <si>
    <t>Apoio a etapa de fechamento de projetos em programas de gestão de projetos (GEPNET), exceto projetos de desenvolvimento</t>
  </si>
  <si>
    <t>Por documento (seção elaborada por meio de atuação direta da empresa)</t>
  </si>
  <si>
    <t>Minutas de comunicações referentes a novos processos ou mudanças de processos, ou de material de apoio para treinamento (slides, guias)</t>
  </si>
  <si>
    <t>Estimativa baseada na previsão de divulgação de processos tais como: abertura de itens de backlog de novo desenvolvimento, manutenção evolutiva ou sustentação; framework scrum; princípios do kanban; inclusão de projetos de software; experiência de usuário na definição de requisitos de software; acompanhamento de projetos de software; condução de reuniões de refinamento de backlog; priorização de itens de backlog; déficit técnico (conceito e como gerenciar); desenvolvimento em célula; boas práticas de publicação em produção; comparação entre sistemas hospedados em contêineres e em ambiente legado; microserviços: o que são e como devem ser utilizados; alterações de diretrizes.</t>
  </si>
  <si>
    <t>Minuta de parecer técnico ou nota técnica</t>
  </si>
  <si>
    <t>Estimativa baseada na necessidade de emitir pareceres sobre: análise de recorrências de manutenções corretivas; análise de recorrências de apurações especiais; análise de gargalos de processos relacionados ao desenvolvimento e sustentação de software; análise de recorrências em verificações de erro; análise comparativa de desenvolvimento em célula e em scrum.</t>
  </si>
  <si>
    <t>Documento ou relatório</t>
  </si>
  <si>
    <t>Perfil Profissional</t>
  </si>
  <si>
    <t>Minuta finalizada de metolodologias, diretrizes, instruções de trabalho, recomendações</t>
  </si>
  <si>
    <t>Atividades relacionadas ao serviço</t>
  </si>
  <si>
    <t>Horas estimadas</t>
  </si>
  <si>
    <t xml:space="preserve">Elaborar relatório consolidado de formulários de captação de ideias </t>
  </si>
  <si>
    <t>Realizar levantamento de projetos a serem migrados do PDTIC anterior</t>
  </si>
  <si>
    <t>Elaborar tabela ou documento com propostas de projetos e projetos a serem migrados do PDTIC anterior</t>
  </si>
  <si>
    <t xml:space="preserve">Elaborar relatório consolidado de propostas de projetos                 </t>
  </si>
  <si>
    <t xml:space="preserve">Apoiar as etapas de discussão de priorização de projetos </t>
  </si>
  <si>
    <t xml:space="preserve">Levantar informações e indicadores de execução do PDTIC vigente   </t>
  </si>
  <si>
    <t xml:space="preserve">Elaborar relatório consolidado de novas demandas para o PDTIC vigente  </t>
  </si>
  <si>
    <t>Validar os projetos do portfólio revisado</t>
  </si>
  <si>
    <t>Elaborar tabela ou documento com propostas de projetos</t>
  </si>
  <si>
    <t>Realizar levantamento de informações de execução dos projetos do PDTIC</t>
  </si>
  <si>
    <t>Elaborar planilha ou relatório com compilação de dados</t>
  </si>
  <si>
    <t>Realizar levantamento de informações de início do projeto</t>
  </si>
  <si>
    <t>Registrar as informações de início do projeto na plataforma de gestão de projetos</t>
  </si>
  <si>
    <t>Elaborar cronograma do projeto</t>
  </si>
  <si>
    <t>Registrar linha base do projeto na plataforma de gestão de projetos</t>
  </si>
  <si>
    <t>Realizar levantamento de informações de mudança de projetos</t>
  </si>
  <si>
    <t>Registrar as informações de mudança do projeto na plataforma de gestão de projetos</t>
  </si>
  <si>
    <t>Realizar levantamento de informações de encerramento do projeto</t>
  </si>
  <si>
    <t>Registrar as informações de encerramento do projeto na plataforma de gestão de projetos</t>
  </si>
  <si>
    <t xml:space="preserve">Efetuar inclusão de lições aprendidas na plataforma de gestão de projetos    </t>
  </si>
  <si>
    <t xml:space="preserve">Elaborar termo de encerramento do projeto na plataforma de gestão de projetos       </t>
  </si>
  <si>
    <t>Levantar informações atualizadas do projeto</t>
  </si>
  <si>
    <t>Registrar as informações atualizadas na plataforma de gestão de projetos</t>
  </si>
  <si>
    <t>Elaborar relatório semanal com os acompanhamentos efetuados</t>
  </si>
  <si>
    <t>Apresentar status report do projeto em reunião com as gerências</t>
  </si>
  <si>
    <t>Levantar informações pertinentes ao objeto</t>
  </si>
  <si>
    <t>Realizar apontamento da demanda de sustentação nas ferramentas de apoio (TFS ou outra)</t>
  </si>
  <si>
    <t>Apoio ao levantamento inicial de informações do PDTIC</t>
  </si>
  <si>
    <t>Apoio a revisão do portfólio de projetos do PDTIC</t>
  </si>
  <si>
    <t>Apoio a consolidação do portfólio de projetos do PDTIC</t>
  </si>
  <si>
    <t>Elaborar alteração de cronograma do projeto</t>
  </si>
  <si>
    <t>Validar com as partes interessadas os projetos a serem migrados</t>
  </si>
  <si>
    <t>Realizar levantamento de informações de execução dos projetos de sistemas</t>
  </si>
  <si>
    <t>Estimativa baseada em histórico de necessidades de apoio no acompanhamento dos sistemas pela área responsável duas vezes por mês.</t>
  </si>
  <si>
    <t>Elaborar minuta de documento</t>
  </si>
  <si>
    <t>Apoio ao levantamento de indicadores relacionados a sistemas</t>
  </si>
  <si>
    <t>PRAZO PARA EXECUÇÃO DO SERVIÇO EM HORAS ÚTEIS</t>
  </si>
  <si>
    <t>Item de serviço</t>
  </si>
  <si>
    <t>1.01</t>
  </si>
  <si>
    <t>1.24</t>
  </si>
  <si>
    <t>1.23</t>
  </si>
  <si>
    <t>1.22</t>
  </si>
  <si>
    <t>1.21</t>
  </si>
  <si>
    <t>1.18</t>
  </si>
  <si>
    <t>1.17</t>
  </si>
  <si>
    <t>1.16</t>
  </si>
  <si>
    <t>1.15</t>
  </si>
  <si>
    <t>1.14</t>
  </si>
  <si>
    <t>1.13</t>
  </si>
  <si>
    <t xml:space="preserve">Apresentar status report do projeto em reunião com as gerências                                                                                                                                                                                                                                                                                                                                                                                                                                                                                   </t>
  </si>
  <si>
    <t>1.12</t>
  </si>
  <si>
    <t>1.11</t>
  </si>
  <si>
    <t>Registrar linha base do projeto, com alterações, na plataforma de gestão de projetos</t>
  </si>
  <si>
    <t>1.10</t>
  </si>
  <si>
    <t>1.09</t>
  </si>
  <si>
    <t>1.08</t>
  </si>
  <si>
    <t>1.07</t>
  </si>
  <si>
    <t>1.06</t>
  </si>
  <si>
    <t>1.05</t>
  </si>
  <si>
    <t>1.04</t>
  </si>
  <si>
    <t>1.03</t>
  </si>
  <si>
    <t>1.02</t>
  </si>
  <si>
    <t>VALOR DO ITEM DE SERVIÇO (R$)</t>
  </si>
  <si>
    <t>ITEM DE SERVIÇO</t>
  </si>
  <si>
    <t>TOTAL DE UST</t>
  </si>
  <si>
    <t>TOTAL EM REAIS</t>
  </si>
  <si>
    <t>Apoio a etapa de execução de projetos em programas de gestão de projetos (GEPNET), exceto projetos de desenvolvimento</t>
  </si>
  <si>
    <t>Elaborar relatório consolidado de formulários de captação de ideias 
Apoiar nas reuniões com as partes interessadas para avaliação das demandas iniciais                  
Realizar levantamento de projetos a serem migrados do PDTIC anterior 
Validar com as partes interessadas os projetos a serem migrados                                                                                                                                                                                                                                                                                                                                                                                                                                                                                                                                                                                                                                                                                       Elaborar tabela ou documento com propostas de projetos e projetos a serem migrados do PDTIC anterior</t>
  </si>
  <si>
    <t>Apoiar nas reuniões com as partes interessadas para avaliação das demandas iniciais</t>
  </si>
  <si>
    <t>Apoiar nas reuniões com gerência de projetos e partes interessadas</t>
  </si>
  <si>
    <t>Apoiar workshops da STI com as áreas  demandantes</t>
  </si>
  <si>
    <t xml:space="preserve">
Levantar informações e indicadores de execução do PDTIC vigente   
Elaborar relatório consolidado de novas demandas para o PDTIC vigente   
Apoiar nas reuniões com as partes interessadas para avaliação das demandas revisadas                   
Validar os projetos do portfólio revisado                                                                                                                                                                                                                                                                                                                                                                                                                                                                                                                                                                                                                                                                                    Elaborar tabela ou documento com propostas de projetos</t>
  </si>
  <si>
    <t>Apoiar nas reuniões com as partes interessadas para avaliação das demandas revisadas</t>
  </si>
  <si>
    <t>Apoiar na reunião com a gerência de projetos para entendimento da demanda
Realizar levantamento de informações de execução dos projetos do PDTIC
Elaborar planilha ou relatório com compilação de dados</t>
  </si>
  <si>
    <t>Apoiar na reunião com a gerência de projetos para entendimento da demanda</t>
  </si>
  <si>
    <t>Apoiar na reunião com gestor de projeto/gerência de projeto
Realizar levantamento de informações de início do projeto
Registrar as informações de início do projeto na plataforma de gestão de projetos
Elaborar cronograma do projeto                                                                                                                                                                                                                                                                                                                                                                                                                                                                                   Registrar linha base do projeto na plataforma de gestão de projetos</t>
  </si>
  <si>
    <t>Apoiar na reunião com gestor de projeto/gerência de projeto</t>
  </si>
  <si>
    <t>Apoiar na reunião com gestor de projeto/gerência de projeto
Realizar levantamento de informações de mudança de projetos
Registrar as informações de mudança do projeto na plataforma de gestão de projetos
Elaborar a alteração de cronograma do projeto                                                                                                                                                                                                                                                                                                                                                                                                                                                                                  Registrar linha base do projeto, com alterações, na plataforma de gestão de projetos</t>
  </si>
  <si>
    <t xml:space="preserve">Apoiar na reunião com gestor de projeto/gerência de projeto
Realizar levantamento de informações de encerramento do projeto
Registrar as informações de encerramento do projeto na plataforma de gestão de projetos
Efetuar inclusão de lições aprendidas na plataforma de gestão de projetos                                                                                                                                                                                                                                                                                                                                                                                                                                                                                       Elaborar termo de encerramento do projeto na plataforma de gestão de projetos                                                                                                                                                                                                                                                                                                                                          </t>
  </si>
  <si>
    <t>Apoiar na reunião com gestor de projeto/gerência de projeto
Levantar informações atualizadas do projeto
Registrar as informações atualizadas na plataforma de gestão de projetos
Apresentar status report do projeto em reunião com as gerências                                                                                                                                                                                                                                                                                                                                                                                                                                                                                   Elaborar relatório semanal com os acompanhamentos efetuados</t>
  </si>
  <si>
    <t>apoiar na reunião com gestor de projeto/gerência de projeto</t>
  </si>
  <si>
    <t>Apoiar na reunião com a gerência de projetos para entendimento da demanda
Realizar levantamento de informações de execução dos projetos de sistemas
Elaborar planilha ou relatório com compilação de dados</t>
  </si>
  <si>
    <t>Gerente de Projetos</t>
  </si>
  <si>
    <t>Gerente de Projetos Software</t>
  </si>
  <si>
    <t>Gerente de Projetos / Gerente de Projetos - Software</t>
  </si>
  <si>
    <t>Por item de backlog</t>
  </si>
  <si>
    <t>Apoio ao gestor do sistema no desimpedimento negocial de demandas de sustentação\projetos de sistemas (Microsoft Project, TFS, outros)</t>
  </si>
  <si>
    <t>Apoio a etapa de fechamento de projetos em programas de gestão de projetos (GEPNET, Microsoft Project, outros) e no sistema de processo eletrônico (SEI!, outros) para projetos de desenvolvimento</t>
  </si>
  <si>
    <t>Apoio a etapa de execução de projetos em programas de gestão de projetos (GEPNET, Microsoft Project, outros), para projetos de desenvolvimento (por projeto)</t>
  </si>
  <si>
    <t>Apoio a etapa de replanejamento de projetos em programas de gestão de projetos (GEPNET, Microsoft Project,  outros) e no sistema de processo eletrônico (SEI!, outros), para projetos de desenvolvimento</t>
  </si>
  <si>
    <t>Apoio a etapa de iniciação de projetos em programas de gestão de projetos (GEPNET, Microsoft Project,  outros) e no sistema de processo eletrônico (SEI!, outros) para projetos de desenvolvimento</t>
  </si>
  <si>
    <t>Apoiar na reunião inicial com os gestores para levantamento das informações faltantes no portfólio</t>
  </si>
  <si>
    <t>Apoio ao levantamento de informações da execução do PDTIC</t>
  </si>
  <si>
    <t>Apoiar na reunião inicial com os gestores para levantamento das informações faltantes no portfólio
Cadastrar no GEPNET as informações referentes a cada minuta de projeto do PDTIC - TAP</t>
  </si>
  <si>
    <t>Cadastrar no GEPNET as informações referentes a cada minuta de projeto do PDTIC - TAP</t>
  </si>
  <si>
    <t>Elaborar documento</t>
  </si>
  <si>
    <t>Interagir com gestor de sistema e gestores da GESI para condução de tratamento de impedimento, homologação, fechamento, mapa mental, tabelas de priorização com agrupamento de demandas
Realizar apontamento da demanda nas ferramentas de apoio (TFS ou outra)</t>
  </si>
  <si>
    <t>Apoio a elaboração de parecer técnico relativos a processos de gestão de TIC - até 02 páginas (exclui capa, índice ou qualquer página que não apresente conteúdo)</t>
  </si>
  <si>
    <t>Apoio a elaboração de parecer técnico relativos a processos de gestão de TIC - 03 a 08 páginas  (exclui capa, índice ou qualquer página que não apresente conteúdo)</t>
  </si>
  <si>
    <t>Apoio a elaboração de parecer técnico relativos a processos de gestão de TIC - 09 a 15 páginas  (exclui capa, índice ou qualquer página que não apresente conteúdo)</t>
  </si>
  <si>
    <t>Apoio a atualização e/ou revisão de artefatos de processos de gestão de TIC - até 02 páginas  (exclui capa, índice ou qualquer página que não apresente conteúdo)</t>
  </si>
  <si>
    <t>Apoio a atualização e/ou revisão de artefatos de processos de gestão de TIC - de 03 a 08 páginas  (exclui capa, índice ou qualquer página que não apresente conteúdo)</t>
  </si>
  <si>
    <t>Apoio a atualização e/ou revisão de artefatos de processos de gestão de TIC - de 09 a 15 páginas  (exclui capa, índice ou qualquer página que não apresente conteúdo)</t>
  </si>
  <si>
    <t>Apoio a elaboração de material de divulgação de processos e de mudanças de processos existentes na gestão de TIC - até 02 páginas ou slides  (exclui capa, índice ou qualquer página que não apresente conteúdo)</t>
  </si>
  <si>
    <t>Apoio a elaboração de material de divulgação de processos e de mudanças de processos existentes na gestão de TIC - de 03 a 08 páginas ou slides  (exclui capa, índice ou qualquer página que não apresente conteúdo)</t>
  </si>
  <si>
    <t>Apoio a elaboração de material de divulgação de processos e de mudanças de processos existentes na gestão de TIC - de 09 a 15 páginas ou slides  (exclui capa, índice ou qualquer página que não apresente conteúdo)</t>
  </si>
  <si>
    <t>1.19</t>
  </si>
  <si>
    <t>1.20</t>
  </si>
  <si>
    <t>Apoiar nas reuniões com gerência de projetos e partes interessadas
Apoiar workshops da STI com as áreas  demandantes
Elaborar relatório consolidado de propostas de projetos                                                                                                                                                                  
Apoiar as etapas de discussão de priorização de projetos                                                                                                                                                                                                                                                                                                                                                                                                                                                                               Elaborar minuta de portfólio de projetos de PDTIC criada/revisada</t>
  </si>
  <si>
    <t>Elaborar minuta de portfólio de projetos de PDTIC criada/revisada</t>
  </si>
  <si>
    <t>Apoiar na reunião com gestor de projeto/gerência de projeto
Realizar levantamento de informações de mudança de projeto
Registrar as informações de mudança do projeto na plataforma de gestão de projetos
Elaborar alteração de cronograma do projeto                                                                                                                                                                                                                                                                                                                                                                                                                                                               Registrar linha base do projeto, com alterações, na plataforma de gestão de projetos
Elaborar minuta de Solicitação de Mudança (SM) no SEI!
Elaborar minuta de Plano de Gerenciamento de Projeto (PGP) revisado no SEI!</t>
  </si>
  <si>
    <t xml:space="preserve">Levantar informações pertinentes ao objeto
Elaborar minuta de doumento
</t>
  </si>
  <si>
    <t>Interagir com gestor de sistema e gestores da GESI para condução de tratamento de impedimento, homologação, fechamento, mapa mental, tabelas de priorização com agrupamento de demandas</t>
  </si>
  <si>
    <t>Levantar informações pertinentes ao objeto
Elaborar minuta de documento</t>
  </si>
  <si>
    <t>Item de backlog resolvido</t>
  </si>
  <si>
    <t>Registro concluído das mudanças do projeto na plataforma de gestão de projetos</t>
  </si>
  <si>
    <t>Registro concluído do encerramento do projeto na plataforma de gestão de projetos</t>
  </si>
  <si>
    <t>Registro concluído com atualização de informações do projeto na plataforma de gestão de projetos</t>
  </si>
  <si>
    <t>Registro concluído das informações de iniciação do projeto na plataforma de gestão de projetos e artefatos finalizados de abertura  e planejamento de projeto no sistema eletrônico de informações (SEI!)</t>
  </si>
  <si>
    <t>Registro concluído das mudanças do projeto na plataforma de gestão de projetos e artefato de mudança de projeto finalizado no sistema de eletrônico de informações (SEI!)</t>
  </si>
  <si>
    <t>Registro concluído do encerramento do projeto na plataforma de gestão de projetos e artefato de encerramento (TEP) de projeto finalizado no sistema eletrônico de informações (SEI!)</t>
  </si>
  <si>
    <t>Apoiar na reunião com gestor de projeto/gerência de projeto 
Realizar levantamento de informações de início do projeto
Registrar as informações de início do projeto na plataforma de gestão de projetos
Elaborar cronograma do projeto                                                                                                                                                                                                                                                                                                                                                                                                                                                                                  Registrar linha base do projeto na plataforma de gestão de projetos
Elaborar minuta de Termo de Abertura de Projeto (TAP) no SEI!
Elaborar minuta de Plano de Gerenciamento de Projeto (PGP) no SEI!</t>
  </si>
  <si>
    <t>Apoiar na reunião com gestor de projeto/gerência de projeto
Realizar levantamento de informações de encerramento do projeto
Registrar as informações de encerramento do projeto na plataforma de gestão de projetos
Efeuar inclusão de lições aprendidas na plataforma de gestão de projetos                                                                                                                                                                                                                                                                                                                                                                                                                                                                                      Elaborar termo de encerramento do projeto na plataforma de gestão de projetos                                                                                                                                                                                                                                                                                                                                          
Elaborar minuta de Termo de Encerramento de Projeto (TEP) no SEI!</t>
  </si>
  <si>
    <t>Elaborar minuta de Termo de Abertura de Projeto (TAP) no SEI!</t>
  </si>
  <si>
    <t>Elaborar minuta de Plano de Gerenciamento de Projeto (PGP) no SEI!</t>
  </si>
  <si>
    <t>Elaborar minuta de Solicitação de Mudança (SM) no SEI!</t>
  </si>
  <si>
    <t>Elaborar minuta de Plano de Gerenciamento de Projeto (PGP) revisado no SEI!</t>
  </si>
  <si>
    <t>Elaborar minuta de Termo de Encerramento de Projeto (TEP) no SEI!</t>
  </si>
  <si>
    <t>Estimativa baseada na necessidade de levantamento e consolidação de informações de apoio para formalização bianual do PDTIC.</t>
  </si>
  <si>
    <t>Estruturantes Infraestrutura (GEIT)</t>
  </si>
  <si>
    <t>Ativação do Datacenter - Centro de Treinamento DF</t>
  </si>
  <si>
    <t>Contratações Infraestrutura</t>
  </si>
  <si>
    <t>Aquisição Notebooks</t>
  </si>
  <si>
    <t>TOTAL (- Start GOV.BR)</t>
  </si>
  <si>
    <t>Estruturantes GESI</t>
  </si>
  <si>
    <t>Criação de componente em VB.Net Forms para integração com as APIs de Avaliação de Satisfação do ME</t>
  </si>
  <si>
    <t>Estruturantes GTPP</t>
  </si>
  <si>
    <t>Criação de componente em VB.Net Forms para o login único</t>
  </si>
  <si>
    <t>Contratações GTPP</t>
  </si>
  <si>
    <t>Criação de componente em Asp.Net para integração com as APIs de Avaliação de Satisfação do ME</t>
  </si>
  <si>
    <t>Desenvolvimento de Soluções—Fábrica de Software</t>
  </si>
  <si>
    <t>Evolução do microserviço ReguladoProfissional</t>
  </si>
  <si>
    <t>Aquisição da atualização do software Adobe Captivate (2019)</t>
  </si>
  <si>
    <t>Aquisição de sistema (licenças) para incremento e manutenção da certificação de profissionais que desempenham inspeção de segurança da aviação civil (APAC screeners)</t>
  </si>
  <si>
    <t>Desenvolvimento de Soluções —Célula GDEV</t>
  </si>
  <si>
    <t>Contratação de Licenças DISC para Mapeamento Comportamental</t>
  </si>
  <si>
    <t>Desenvolvimento de Soluções—Célula Corporativa</t>
  </si>
  <si>
    <t>São eles:</t>
  </si>
  <si>
    <t>Desenvolvimento de Soluções—Startup GOV.BR</t>
  </si>
  <si>
    <t>Total após 2ª rodada</t>
  </si>
  <si>
    <t>Inclusão de 9 projetos na 2ª rodadas de priorização</t>
  </si>
  <si>
    <t>Nº de projetos</t>
  </si>
  <si>
    <t>PDTIC 2022-2023 (julho/2022)</t>
  </si>
  <si>
    <t>FASE 2</t>
  </si>
  <si>
    <t>PDTIC 2022-2023 (junho/2022)</t>
  </si>
  <si>
    <t>FASE 1</t>
  </si>
  <si>
    <t>Obs.: os projetos do Starup GOV.BR não necessitam de apoio à gestão, a gestão de projetos é feita pela equipe externa à ANAC.</t>
  </si>
  <si>
    <t>PROJETOS DE DESENVOLVIMENTO</t>
  </si>
  <si>
    <t>PROJETOS DA GTPP E GEIT</t>
  </si>
  <si>
    <t>Nº de projetos biênio 2022/2023</t>
  </si>
  <si>
    <t>Nº de iniciação de projetos no período out-22 a out-23</t>
  </si>
  <si>
    <t>RESUMO 2022/2023 - APÓS 1ª REVISÃO DO PDTIC</t>
  </si>
  <si>
    <t>Nº de projetos 4ºT 2022</t>
  </si>
  <si>
    <t>Nº de projetos 4ºT 2023</t>
  </si>
  <si>
    <t>Nº de projetos 1ºT 2023</t>
  </si>
  <si>
    <t>Nº de projetos 2ºT 2023</t>
  </si>
  <si>
    <t>Nº de encerramentos de projetos no período out-22 a out-23</t>
  </si>
  <si>
    <t>Estimativa baseada na expectativa de 02 (duas) revisões anuais do portfólio de projetos do PDTIC.</t>
  </si>
  <si>
    <t>Perspectiva de atualização em 11 (onze) diretrizes da GESI  e 02 (duas) metodologias na área de gerenciamento de projetos (Metolodogia de Gerenciamento de Portfólio de Pojetos e Metodologia de Gerenciamento de Projetos).</t>
  </si>
  <si>
    <t>ESTIMATIVA DE EXECUÇÃO EM 06 MESES</t>
  </si>
  <si>
    <t>QUANTIDADE SEMESTRAL DE UST
(L*M)</t>
  </si>
  <si>
    <t>ESTIMATIVA SEMESTRAL DE VALOR DO ITEM DE SERVIÇO (R$)</t>
  </si>
  <si>
    <t>Estimativa baseada em histórico de necessidades de apoio no acompanhamento do PDTIC pela área responsável e percepção dos agentes envolvidos quanto à necessidade futura de solicitações anuais, por. ex., levantamento de projetos paralisados, de orçamentos de projetos etc.</t>
  </si>
  <si>
    <t>Cadastro do portfólio de projetos das 03 (três) gerências da STI devido a novas rodadas de priorização e segmentação de projetos já existentes no PDTIC. PDTIC atual conta com aproximadamente 131 (cento e trinta e um) projetos priorizados, podendo haver inclusões em novas rodadas de priorização.</t>
  </si>
  <si>
    <t>PROJETOS DE DESENVOLVIMENTO GESI</t>
  </si>
  <si>
    <t>Dados da planilha de controle da GTPP "Consolidado_Projetos PDTIC 22_23" extraídos em 15/07/2022</t>
  </si>
  <si>
    <t>RESUMO OUT/22 - OUT/23</t>
  </si>
  <si>
    <t>Nº de projetos em execução no período out-22 a out-23* (podem ter replanejamento)</t>
  </si>
  <si>
    <t>RESUMO OUT/22 - MAR/23 (Contratação de 6 meses)</t>
  </si>
  <si>
    <t>Nº de projetos em execução no período out-22 a mar-23 (podem ter replanejamento)</t>
  </si>
  <si>
    <t>Nº de iniciação de projetos no período out-22 a mar-23</t>
  </si>
  <si>
    <t>Nº de encerramentos de projetos no período out-22 a mar-23</t>
  </si>
  <si>
    <t>ACOMPANHAMENTO SIMULTÂNEO DE PROJETOS POR TRIMESTRE - OUT/22 - OUT/23</t>
  </si>
  <si>
    <t>Média 12 meses</t>
  </si>
  <si>
    <t>PROJETOS DE DESENVOLVIMENTO GESI*</t>
  </si>
  <si>
    <t>Estimativa baseada em média histórica de 7.035 itens de atuação de sustentação e projetos no TFS no período de jul/21 a jun/22 e margem de segurança de 20%.</t>
  </si>
  <si>
    <t>ID PDTI</t>
  </si>
  <si>
    <t>Portfólio</t>
  </si>
  <si>
    <t>ID GEPNET</t>
  </si>
  <si>
    <t>Unidade responsável</t>
  </si>
  <si>
    <t>Nome do Projeto</t>
  </si>
  <si>
    <t>-</t>
  </si>
  <si>
    <t>GESI</t>
  </si>
  <si>
    <t>PR18DS0152</t>
  </si>
  <si>
    <t>Atividades GESI</t>
  </si>
  <si>
    <t>AECO Mobile (Aeroportos Concedidos)</t>
  </si>
  <si>
    <t>PR18DS0118</t>
  </si>
  <si>
    <t>Desenvolver aplicativo FAP_mobile PR18DS0102</t>
  </si>
  <si>
    <t>2DTDTI22123</t>
  </si>
  <si>
    <t>e-AEV - Sistema de Gestão de Autorizações Especiais</t>
  </si>
  <si>
    <t>RBAC 141 (Certificação Centro Escola)</t>
  </si>
  <si>
    <t>SMI Evoluções</t>
  </si>
  <si>
    <t>2DPDTI20049</t>
  </si>
  <si>
    <t>SysDEA - Sistema para aplicação da prova Santos Dumont English Assessment</t>
  </si>
  <si>
    <t>2DPDTI21056</t>
  </si>
  <si>
    <t>PDTIC 2020-2021</t>
  </si>
  <si>
    <t>Avaliação de Serviços Digitais - Login Único</t>
  </si>
  <si>
    <t>2DPDTI20038</t>
  </si>
  <si>
    <t>Manutenção Evolutiva SIGEC</t>
  </si>
  <si>
    <t>2XPDTI20A28</t>
  </si>
  <si>
    <t>Migração de Dados e Criação de Estrutura de Sincronização de Dados com o Legado - Modelo de Aeronaves</t>
  </si>
  <si>
    <t>2DPDTI20018</t>
  </si>
  <si>
    <t>RAB Digital</t>
  </si>
  <si>
    <t>2DPDTI20046</t>
  </si>
  <si>
    <t>Sistema de Registro de Voo - Diario de Bordo Digital</t>
  </si>
  <si>
    <t>2DPDTI20020</t>
  </si>
  <si>
    <t>SISCEP (2ª fase)</t>
  </si>
  <si>
    <t>2DPDTI20039</t>
  </si>
  <si>
    <t>Novo AudPub</t>
  </si>
  <si>
    <t>2DPDTI20047</t>
  </si>
  <si>
    <t>Sistemas Receitas</t>
  </si>
  <si>
    <t>2DPDTI20048</t>
  </si>
  <si>
    <t>SITACA</t>
  </si>
  <si>
    <t>2CPDTI20013</t>
  </si>
  <si>
    <t>SQL Injection</t>
  </si>
  <si>
    <t>2DPDTI21055</t>
  </si>
  <si>
    <t>Sistema de Gestão de Relatórios e Dados Periódicos de Aeronavegabilidade Continuada (antigo RBAC 145)</t>
  </si>
  <si>
    <t>2DPDTI21058</t>
  </si>
  <si>
    <t>PagTesouro - Integração Sistemas</t>
  </si>
  <si>
    <t>12*</t>
  </si>
  <si>
    <t>26*</t>
  </si>
  <si>
    <t>17*</t>
  </si>
  <si>
    <t>Média 6 meses*</t>
  </si>
  <si>
    <t>* PARA OS PROJETOS DA GESI, PRECISAMOS CONSIDERAR ALÉM DO PDTIC 2020/2023, APONTADOS ACIMA, OS PROJETOS LEGADOS DO PDTIC ANTERIOR , CONFORME ABAIXO:</t>
  </si>
  <si>
    <t>TOTAL</t>
  </si>
  <si>
    <t>18 projetos legados</t>
  </si>
  <si>
    <t>Crescimento após 1ª revisão</t>
  </si>
  <si>
    <t>Estimativa baseada no quantitativo de 17 (dezessete) projetos PDTIC 2022/2023 e 18 projetos legados, em média, ocorrendo de forma simultânea por trimestre, no período de out/22 a abr/23, com atividade de acompanhamento semanal e margem de segurança de 10 para inclusão de novos projetos.</t>
  </si>
  <si>
    <t>Estimativa baseada no quantitativo de 25 (vinte e cinco) projetos, em média, ocorrendo de forma simultânea por trimestre, no período de out/22 a abr/23, com atividade de acompanhamento semanal e margem de segurança de 10 para inclusão de novos projetos.</t>
  </si>
  <si>
    <t>Estimativa baseada no quantitativo de 12 (doze) projetos a serem iniciados no período de out/22 a abr/23 e margem de segurança de 10 para inclusão de novos projetos.</t>
  </si>
  <si>
    <t>Estimativa baseada no quantitativo de 17 (dezessete) projetos PDTIC 2022/2023 e 18 projetos legados com encerramento no período de out/22 a abr/23 e margem de segurança de 10 para antecipação de conclusão de projetos.</t>
  </si>
  <si>
    <t>Estimativa baseada no quantitativo de 23 (vinte e três) projetos a serem iniciados no período de out/22 a abr/23 e margem de segurança de 10 para inclusão de novos projetos.</t>
  </si>
  <si>
    <t>Estimativa baseada no quantitativo de 44 (quarenta e quatro) projetos no período de out/22 a abr/23, que podem requerer replanejamento, e margem de segurança de 10 para inclusão de novos projetos.</t>
  </si>
  <si>
    <t>Estimativa baseada no quantitativo de 26 (vinte e seis) projetos PDTIC 2022/2023 e 18 (dezoito) projetos legados no período de out/22 a abr/23, que podem requerer replanejamento, e margem de segurança de 10 para inclusão de novos projetos.</t>
  </si>
  <si>
    <t>Estimativa baseada no quantitativo de 31 (trinta e um) projetos com encerramento no período de out/22 a abr/23 e margem de segurança de 10 para antecipação de conclusão de projetos.</t>
  </si>
  <si>
    <t>Catálogo com detalhamento e valores dos serviços calculados com base no valor de UST ofertado no Pregão.</t>
  </si>
  <si>
    <t>Preencher o valor de UST ofertado no Pregão em reais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</si>
</sst>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43" formatCode="_-* #,##0.00_-;\-* #,##0.00_-;_-* &quot;-&quot;??_-;_-@_-"/>
  </numFmts>
  <fonts count="14" x14ac:knownFonts="1">
    <font>
      <sz val="11"/>
      <color theme="1"/>
      <name val="Calibri"/>
      <family val="2"/>
      <scheme val="minor"/>
    </font>
    <font>
      <sz val="11"/>
      <color rgb="FF000000"/>
      <name val="Calibri"/>
      <family val="2"/>
      <scheme val="minor"/>
    </font>
    <font>
      <sz val="11"/>
      <name val="Calibri"/>
      <family val="2"/>
      <scheme val="minor"/>
    </font>
    <font>
      <sz val="11"/>
      <color theme="1"/>
      <name val="Calibri"/>
      <family val="2"/>
      <scheme val="minor"/>
    </font>
    <font>
      <b/>
      <sz val="11"/>
      <color theme="0"/>
      <name val="Calibri"/>
      <family val="2"/>
      <scheme val="minor"/>
    </font>
    <font>
      <sz val="11"/>
      <color rgb="FF9C0006"/>
      <name val="Calibri"/>
      <family val="2"/>
      <scheme val="minor"/>
    </font>
    <font>
      <sz val="8"/>
      <color theme="1"/>
      <name val="Calibri"/>
      <family val="2"/>
      <scheme val="minor"/>
    </font>
    <font>
      <i/>
      <sz val="8"/>
      <color theme="1"/>
      <name val="Calibri"/>
      <family val="2"/>
      <scheme val="minor"/>
    </font>
    <font>
      <b/>
      <sz val="18"/>
      <color theme="1"/>
      <name val="Calibri"/>
      <family val="2"/>
      <scheme val="minor"/>
    </font>
    <font>
      <b/>
      <sz val="11"/>
      <color rgb="FFFFFFFF"/>
      <name val="Calibri"/>
      <family val="2"/>
      <scheme val="minor"/>
    </font>
    <font>
      <sz val="12"/>
      <color theme="1"/>
      <name val="Calibri"/>
      <family val="2"/>
      <scheme val="minor"/>
    </font>
    <font>
      <b/>
      <sz val="24"/>
      <color theme="1"/>
      <name val="Calibri"/>
      <family val="2"/>
      <scheme val="minor"/>
    </font>
    <font>
      <b/>
      <sz val="14"/>
      <color theme="1"/>
      <name val="Calibri"/>
      <family val="2"/>
      <scheme val="minor"/>
    </font>
    <font>
      <sz val="22"/>
      <color theme="1"/>
      <name val="Calibri"/>
      <family val="2"/>
      <scheme val="minor"/>
    </font>
  </fonts>
  <fills count="9">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2"/>
        <bgColor indexed="64"/>
      </patternFill>
    </fill>
    <fill>
      <patternFill patternType="solid">
        <fgColor theme="2" tint="-9.9978637043366805E-2"/>
        <bgColor indexed="64"/>
      </patternFill>
    </fill>
    <fill>
      <patternFill patternType="solid">
        <fgColor rgb="FFFFC7CE"/>
      </patternFill>
    </fill>
    <fill>
      <patternFill patternType="solid">
        <fgColor rgb="FFA5A5A5"/>
      </patternFill>
    </fill>
    <fill>
      <patternFill patternType="solid">
        <fgColor theme="8" tint="0.79998168889431442"/>
        <bgColor indexed="64"/>
      </patternFill>
    </fill>
  </fills>
  <borders count="12">
    <border>
      <left/>
      <right/>
      <top/>
      <bottom/>
      <diagonal/>
    </border>
    <border>
      <left style="thin">
        <color theme="4" tint="0.39997558519241921"/>
      </left>
      <right/>
      <top style="thin">
        <color theme="4" tint="0.39997558519241921"/>
      </top>
      <bottom style="thin">
        <color theme="4" tint="0.39997558519241921"/>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3" fillId="0" borderId="0" applyFont="0" applyFill="0" applyBorder="0" applyAlignment="0" applyProtection="0"/>
    <xf numFmtId="0" fontId="5" fillId="6" borderId="0" applyNumberFormat="0" applyBorder="0" applyAlignment="0" applyProtection="0"/>
    <xf numFmtId="0" fontId="4" fillId="7" borderId="2" applyNumberFormat="0" applyAlignment="0" applyProtection="0"/>
  </cellStyleXfs>
  <cellXfs count="6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0" xfId="0" applyAlignment="1">
      <alignment vertical="center" wrapText="1"/>
    </xf>
    <xf numFmtId="0" fontId="0" fillId="0" borderId="0" xfId="0" applyFont="1" applyAlignment="1">
      <alignment vertical="center" wrapText="1"/>
    </xf>
    <xf numFmtId="0" fontId="0" fillId="0" borderId="0" xfId="0" applyAlignment="1">
      <alignment horizontal="center" vertical="center"/>
    </xf>
    <xf numFmtId="0" fontId="2" fillId="0" borderId="0" xfId="0" applyFont="1" applyAlignment="1">
      <alignment vertical="center" wrapText="1"/>
    </xf>
    <xf numFmtId="0" fontId="1" fillId="0" borderId="0" xfId="0" applyFont="1" applyBorder="1"/>
    <xf numFmtId="0" fontId="0" fillId="0" borderId="0" xfId="0" applyBorder="1" applyAlignment="1">
      <alignment horizontal="center"/>
    </xf>
    <xf numFmtId="0" fontId="2" fillId="0" borderId="0" xfId="0" applyFont="1" applyAlignment="1">
      <alignment vertical="center"/>
    </xf>
    <xf numFmtId="2" fontId="0" fillId="0" borderId="0" xfId="0" applyNumberFormat="1" applyAlignment="1">
      <alignment horizontal="center" vertical="center"/>
    </xf>
    <xf numFmtId="2" fontId="0" fillId="0" borderId="0" xfId="0" applyNumberFormat="1"/>
    <xf numFmtId="0" fontId="4" fillId="2" borderId="1" xfId="0" applyFont="1" applyFill="1" applyBorder="1" applyAlignment="1">
      <alignment horizontal="center"/>
    </xf>
    <xf numFmtId="0" fontId="4" fillId="2" borderId="0" xfId="0" applyFont="1" applyFill="1" applyBorder="1" applyAlignment="1">
      <alignment horizontal="center"/>
    </xf>
    <xf numFmtId="0" fontId="0" fillId="3" borderId="1" xfId="0" applyFont="1" applyFill="1" applyBorder="1" applyAlignment="1">
      <alignment horizontal="left"/>
    </xf>
    <xf numFmtId="0" fontId="0" fillId="3" borderId="1" xfId="0" applyFont="1" applyFill="1" applyBorder="1" applyAlignment="1">
      <alignment horizontal="center" vertical="center"/>
    </xf>
    <xf numFmtId="0" fontId="0" fillId="0" borderId="0" xfId="0" applyFont="1" applyFill="1" applyBorder="1" applyAlignment="1">
      <alignment horizontal="center" vertical="center"/>
    </xf>
    <xf numFmtId="43" fontId="0" fillId="0" borderId="0" xfId="0" applyNumberFormat="1" applyAlignment="1">
      <alignment horizontal="center" vertical="center"/>
    </xf>
    <xf numFmtId="44" fontId="0" fillId="0" borderId="0" xfId="0" applyNumberFormat="1"/>
    <xf numFmtId="0" fontId="2" fillId="0" borderId="0" xfId="0" applyFont="1" applyFill="1" applyAlignment="1">
      <alignment vertical="center" wrapText="1"/>
    </xf>
    <xf numFmtId="0" fontId="0" fillId="0" borderId="0" xfId="0" applyFill="1" applyAlignment="1">
      <alignment vertical="center" wrapText="1"/>
    </xf>
    <xf numFmtId="0" fontId="0" fillId="0" borderId="1" xfId="0" applyFont="1" applyFill="1" applyBorder="1" applyAlignment="1">
      <alignment horizontal="left"/>
    </xf>
    <xf numFmtId="2" fontId="0" fillId="0" borderId="0" xfId="0" applyNumberFormat="1" applyFill="1" applyAlignment="1">
      <alignment horizontal="center" vertical="center"/>
    </xf>
    <xf numFmtId="0" fontId="6" fillId="0" borderId="0" xfId="0" applyFont="1"/>
    <xf numFmtId="0" fontId="5" fillId="6" borderId="0" xfId="2"/>
    <xf numFmtId="0" fontId="7" fillId="0" borderId="0" xfId="0" applyFont="1"/>
    <xf numFmtId="0" fontId="0" fillId="0" borderId="0" xfId="0" applyAlignment="1">
      <alignment horizontal="left" vertical="center" wrapText="1"/>
    </xf>
    <xf numFmtId="0" fontId="0" fillId="0" borderId="0" xfId="0" applyFont="1" applyAlignment="1">
      <alignment horizontal="left" vertical="center" wrapText="1"/>
    </xf>
    <xf numFmtId="0" fontId="0" fillId="0" borderId="0" xfId="0" applyFont="1" applyFill="1" applyAlignment="1">
      <alignment horizontal="left" vertical="center" wrapText="1"/>
    </xf>
    <xf numFmtId="0" fontId="0" fillId="0" borderId="0" xfId="0" applyAlignment="1">
      <alignment horizontal="left" vertical="center"/>
    </xf>
    <xf numFmtId="1" fontId="0" fillId="0" borderId="0" xfId="0" applyNumberFormat="1" applyAlignment="1">
      <alignment horizontal="center" vertical="center"/>
    </xf>
    <xf numFmtId="1" fontId="0" fillId="0" borderId="0" xfId="0" applyNumberFormat="1" applyFill="1" applyAlignment="1">
      <alignment horizontal="center" vertical="center"/>
    </xf>
    <xf numFmtId="0" fontId="0" fillId="0" borderId="0" xfId="0" applyFill="1" applyAlignment="1">
      <alignment horizontal="center" vertical="center" wrapText="1"/>
    </xf>
    <xf numFmtId="0" fontId="0" fillId="0" borderId="0" xfId="0" applyFill="1" applyAlignment="1">
      <alignment horizontal="center" vertical="center"/>
    </xf>
    <xf numFmtId="0" fontId="2" fillId="0" borderId="0" xfId="0" applyFont="1" applyFill="1" applyAlignment="1">
      <alignment horizontal="center" vertical="center"/>
    </xf>
    <xf numFmtId="2" fontId="8" fillId="5" borderId="0" xfId="0" applyNumberFormat="1" applyFont="1" applyFill="1" applyBorder="1" applyAlignment="1">
      <alignment horizontal="center" vertical="center"/>
    </xf>
    <xf numFmtId="44" fontId="8" fillId="5" borderId="0" xfId="1" applyFont="1" applyFill="1" applyBorder="1" applyAlignment="1">
      <alignment vertical="center"/>
    </xf>
    <xf numFmtId="1" fontId="2" fillId="0" borderId="0" xfId="0" applyNumberFormat="1" applyFont="1" applyAlignment="1">
      <alignment horizontal="center" vertical="center"/>
    </xf>
    <xf numFmtId="0" fontId="4" fillId="7" borderId="2" xfId="3" applyAlignment="1">
      <alignment horizontal="center" vertical="center" wrapText="1"/>
    </xf>
    <xf numFmtId="0" fontId="4" fillId="7" borderId="2" xfId="3" applyAlignment="1">
      <alignment horizontal="center"/>
    </xf>
    <xf numFmtId="0" fontId="0" fillId="0" borderId="0" xfId="0" applyBorder="1"/>
    <xf numFmtId="0" fontId="0" fillId="0" borderId="0" xfId="0" applyFont="1" applyBorder="1" applyAlignment="1">
      <alignment horizontal="center" vertical="center"/>
    </xf>
    <xf numFmtId="0" fontId="0" fillId="3" borderId="0"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0" fillId="0" borderId="5" xfId="0" applyFont="1" applyBorder="1" applyAlignment="1">
      <alignment horizontal="center" vertical="center"/>
    </xf>
    <xf numFmtId="0" fontId="0" fillId="3" borderId="5" xfId="0" applyFont="1" applyFill="1" applyBorder="1" applyAlignment="1">
      <alignment horizontal="center" vertical="center"/>
    </xf>
    <xf numFmtId="10" fontId="0" fillId="0" borderId="0" xfId="0" applyNumberFormat="1"/>
    <xf numFmtId="0" fontId="11" fillId="0" borderId="0" xfId="0" applyFont="1"/>
    <xf numFmtId="0" fontId="13" fillId="8" borderId="11" xfId="0" applyFont="1" applyFill="1" applyBorder="1"/>
    <xf numFmtId="0" fontId="8" fillId="4" borderId="0" xfId="0" applyFont="1" applyFill="1" applyBorder="1" applyAlignment="1">
      <alignment horizontal="center" vertical="center"/>
    </xf>
    <xf numFmtId="0" fontId="12" fillId="0" borderId="11" xfId="0" applyFont="1" applyBorder="1" applyAlignment="1">
      <alignment horizontal="center" wrapText="1"/>
    </xf>
    <xf numFmtId="0" fontId="0" fillId="0" borderId="0" xfId="0" applyFont="1" applyBorder="1" applyAlignment="1">
      <alignment horizontal="left" vertical="center"/>
    </xf>
    <xf numFmtId="0" fontId="0" fillId="0" borderId="7" xfId="0" applyFont="1" applyBorder="1" applyAlignment="1">
      <alignment horizontal="left" vertical="center"/>
    </xf>
    <xf numFmtId="0" fontId="0" fillId="3" borderId="0" xfId="0" applyFont="1" applyFill="1" applyBorder="1" applyAlignment="1">
      <alignment horizontal="left" vertical="center"/>
    </xf>
    <xf numFmtId="0" fontId="0" fillId="3" borderId="7" xfId="0" applyFont="1" applyFill="1" applyBorder="1" applyAlignment="1">
      <alignment horizontal="left" vertical="center"/>
    </xf>
    <xf numFmtId="0" fontId="10" fillId="0" borderId="8" xfId="0" applyFont="1" applyBorder="1" applyAlignment="1">
      <alignment horizontal="center"/>
    </xf>
    <xf numFmtId="0" fontId="10" fillId="0" borderId="9" xfId="0" applyFont="1" applyBorder="1" applyAlignment="1">
      <alignment horizontal="center"/>
    </xf>
    <xf numFmtId="0" fontId="10" fillId="0" borderId="10" xfId="0" applyFont="1" applyBorder="1" applyAlignment="1">
      <alignment horizontal="center"/>
    </xf>
    <xf numFmtId="0" fontId="5" fillId="6" borderId="0" xfId="2" applyAlignment="1">
      <alignment horizontal="center"/>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cellXfs>
  <cellStyles count="4">
    <cellStyle name="Célula de Verificação" xfId="3" builtinId="23"/>
    <cellStyle name="Moeda" xfId="1" builtinId="4"/>
    <cellStyle name="Normal" xfId="0" builtinId="0"/>
    <cellStyle name="Ruim" xfId="2" builtinId="27"/>
  </cellStyles>
  <dxfs count="35">
    <dxf>
      <font>
        <b val="0"/>
        <i val="0"/>
        <strike val="0"/>
        <condense val="0"/>
        <extend val="0"/>
        <outline val="0"/>
        <shadow val="0"/>
        <u val="none"/>
        <vertAlign val="baseline"/>
        <sz val="11"/>
        <color rgb="FF000000"/>
        <name val="Calibri"/>
        <family val="2"/>
        <scheme val="minor"/>
      </font>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border outline="0">
        <left style="double">
          <color rgb="FF3F3F3F"/>
        </left>
      </border>
    </dxf>
    <dxf>
      <alignment horizontal="center" vertical="bottom" textRotation="0" wrapText="0" indent="0" justifyLastLine="0" shrinkToFit="0" readingOrder="0"/>
      <border outline="0">
        <left style="double">
          <color rgb="FF3F3F3F"/>
        </left>
        <right style="double">
          <color rgb="FF3F3F3F"/>
        </right>
      </border>
    </dxf>
    <dxf>
      <alignment horizontal="center" vertical="bottom" textRotation="0" wrapText="0" indent="0" justifyLastLine="0" shrinkToFit="0" readingOrder="0"/>
      <border outline="0">
        <right style="double">
          <color rgb="FF3F3F3F"/>
        </right>
      </border>
    </dxf>
    <dxf>
      <border outline="0">
        <right style="double">
          <color rgb="FF3F3F3F"/>
        </right>
      </border>
    </dxf>
    <dxf>
      <alignment horizontal="center" vertical="bottom" textRotation="0" wrapText="0" indent="0" justifyLastLine="0" shrinkToFit="0" readingOrder="0"/>
      <border outline="0">
        <left style="double">
          <color rgb="FF3F3F3F"/>
        </left>
      </border>
    </dxf>
    <dxf>
      <alignment horizontal="center" vertical="bottom" textRotation="0" wrapText="0" indent="0" justifyLastLine="0" shrinkToFit="0" readingOrder="0"/>
      <border outline="0">
        <left style="double">
          <color rgb="FF3F3F3F"/>
        </left>
        <right style="double">
          <color rgb="FF3F3F3F"/>
        </right>
      </border>
    </dxf>
    <dxf>
      <alignment horizontal="center" vertical="bottom" textRotation="0" wrapText="0" indent="0" justifyLastLine="0" shrinkToFit="0" readingOrder="0"/>
      <border outline="0">
        <right style="double">
          <color rgb="FF3F3F3F"/>
        </right>
      </border>
    </dxf>
    <dxf>
      <border outline="0">
        <right style="double">
          <color rgb="FF3F3F3F"/>
        </right>
      </border>
    </dxf>
    <dxf>
      <font>
        <b val="0"/>
        <i val="0"/>
        <strike val="0"/>
        <condense val="0"/>
        <extend val="0"/>
        <outline val="0"/>
        <shadow val="0"/>
        <u val="none"/>
        <vertAlign val="baseline"/>
        <sz val="11"/>
        <color rgb="FF000000"/>
        <name val="Calibri"/>
        <family val="2"/>
        <scheme val="minor"/>
      </font>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2" formatCode="0.00"/>
    </dxf>
    <dxf>
      <numFmt numFmtId="2" formatCode="0.00"/>
    </dxf>
    <dxf>
      <numFmt numFmtId="35" formatCode="_-* #,##0.00_-;\-* #,##0.00_-;_-* &quot;-&quot;??_-;_-@_-"/>
      <alignment horizontal="right" vertical="center" textRotation="0" wrapText="0" indent="0" justifyLastLine="0" shrinkToFit="0" readingOrder="0"/>
    </dxf>
    <dxf>
      <numFmt numFmtId="35" formatCode="_-* #,##0.00_-;\-* #,##0.00_-;_-* &quot;-&quot;??_-;_-@_-"/>
      <alignment horizontal="right" vertical="center" textRotation="0" wrapText="0" indent="0" justifyLastLine="0" shrinkToFit="0" readingOrder="0"/>
    </dxf>
    <dxf>
      <alignment horizontal="general" vertical="center" textRotation="0" wrapText="0" indent="0" justifyLastLine="0" shrinkToFit="0" readingOrder="0"/>
    </dxf>
    <dxf>
      <alignment horizontal="center" vertical="center" textRotation="0" wrapText="0" indent="0" justifyLastLine="0" shrinkToFit="0" readingOrder="0"/>
    </dxf>
    <dxf>
      <numFmt numFmtId="1" formatCode="0"/>
      <alignment horizontal="center" vertical="center" textRotation="0" wrapText="0" indent="0" justifyLastLine="0" shrinkToFit="0" readingOrder="0"/>
    </dxf>
    <dxf>
      <numFmt numFmtId="1" formatCode="0"/>
      <alignment horizontal="center" vertical="center" textRotation="0" wrapText="0" indent="0" justifyLastLine="0" shrinkToFit="0" readingOrder="0"/>
    </dxf>
    <dxf>
      <numFmt numFmtId="2" formatCode="0.00"/>
      <alignment horizontal="center" vertical="center" textRotation="0" wrapText="0" indent="0" justifyLastLine="0" shrinkToFit="0" readingOrder="0"/>
    </dxf>
    <dxf>
      <numFmt numFmtId="0" formatCode="General"/>
      <alignment horizontal="center" vertical="center" textRotation="0" wrapText="0"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strike val="0"/>
        <outline val="0"/>
        <shadow val="0"/>
        <u val="none"/>
        <vertAlign val="baseline"/>
        <sz val="11"/>
        <color theme="1"/>
        <name val="Calibri"/>
        <family val="2"/>
        <scheme val="minor"/>
      </font>
      <alignment horizontal="left"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nac.sharepoint.com/Users/telma.gomes/Downloads/PDTI%202022-2023%20Projetos%20e%20backlo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eta formulários PDTI"/>
      <sheetName val="Projetos GTPP e GEIT"/>
      <sheetName val="Projetos PDTI"/>
      <sheetName val="Prospecção demandas"/>
      <sheetName val="Roadmap - GTPP"/>
      <sheetName val="Roadmap 2022-2023"/>
      <sheetName val="Contratos Infra"/>
      <sheetName val="Conf"/>
      <sheetName val="Quant. por líder"/>
      <sheetName val="Feriados"/>
      <sheetName val="Avaliação - 1"/>
      <sheetName val="Nome_Projeto"/>
      <sheetName val="Parametros - 1"/>
      <sheetName val="Avaliação - 2"/>
      <sheetName val="Parametros - 2"/>
      <sheetName val="Config"/>
      <sheetName val="PDTI 2022-2023 Projetos e back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708ED59-F44A-4921-ABAD-46206EA92445}" name="Tabela1" displayName="Tabela1" ref="A3:O27" totalsRowShown="0" headerRowDxfId="34">
  <autoFilter ref="A3:O27" xr:uid="{346405B8-8494-4D7D-876E-605E6E378B2F}"/>
  <tableColumns count="15">
    <tableColumn id="3" xr3:uid="{E9063B97-A09D-4A82-86A5-58F388CA9543}" name="ITEM  DA CONTRATAÇÃO" dataDxfId="33"/>
    <tableColumn id="4" xr3:uid="{76E83C13-16D4-45A3-B39E-1D40A46DB4E4}" name="ID" dataDxfId="32"/>
    <tableColumn id="5" xr3:uid="{95192FC4-773D-4829-9F18-135B12A82DA5}" name="ITEM DE SERVIÇO" dataDxfId="31"/>
    <tableColumn id="6" xr3:uid="{EC0C208B-5A9C-4352-B94D-6195E25BCA4C}" name="PRODUTO ESPERADO" dataDxfId="30"/>
    <tableColumn id="7" xr3:uid="{3ACA70BA-749F-4E3E-8A0B-3E32545C4003}" name="ATIVIDADES ESPERADAS" dataDxfId="29"/>
    <tableColumn id="8" xr3:uid="{D9298101-84BF-49E4-8313-3B853F1DD192}" name="PARÂMETRO" dataDxfId="28"/>
    <tableColumn id="9" xr3:uid="{7781AFF2-2E85-4F6B-BB98-A3EED07AA019}" name="PERFIL PROFISSIONAL" dataDxfId="27"/>
    <tableColumn id="12" xr3:uid="{1835BB8C-E93E-4C3C-9D41-7E9B2C5DF330}" name="ESFORÇO EM  HORAS" dataDxfId="26">
      <calculatedColumnFormula>SUMIF('Horas estimadas'!$A$2:$A$89,Tabela1[[#This Row],[ID]],Tabela4435[Horas estimadas])</calculatedColumnFormula>
    </tableColumn>
    <tableColumn id="13" xr3:uid="{445B90D1-87E3-4B74-8DD6-7D366213356B}" name="QUANTIDADE DE UST_x000a_(I*K)" dataDxfId="25">
      <calculatedColumnFormula>ROUND(Tabela1[[#This Row],[ESFORÇO EM  HORAS]],2)</calculatedColumnFormula>
    </tableColumn>
    <tableColumn id="11" xr3:uid="{EAE53FB0-10E6-4AF1-A5B7-F29FA75B892F}" name="ESTIMATIVA DE EXECUÇÃO EM 06 MESES" dataDxfId="24"/>
    <tableColumn id="15" xr3:uid="{5E30986E-0CC8-4771-9386-50734FF0FDDE}" name="QUANTIDADE SEMESTRAL DE UST_x000a_(L*M)" dataDxfId="23">
      <calculatedColumnFormula>I4*Tabela1[[#This Row],[ESTIMATIVA DE EXECUÇÃO EM 06 MESES]]</calculatedColumnFormula>
    </tableColumn>
    <tableColumn id="16" xr3:uid="{E0EB319D-1797-4E34-824F-9CEC25D8D02E}" name="PRAZO PARA EXECUÇÃO DO SERVIÇO EM HORAS ÚTEIS" dataDxfId="22">
      <calculatedColumnFormula>ROUNDUP(Tabela1[[#This Row],[ESFORÇO EM  HORAS]]*(11/8),0)</calculatedColumnFormula>
    </tableColumn>
    <tableColumn id="17" xr3:uid="{267F4E65-6CE8-445B-9E16-73ABA113027F}" name="JUSTIFICATIVA PARA A QUANTIDADE PREVISTA" dataDxfId="21"/>
    <tableColumn id="1" xr3:uid="{4326D075-A733-4C83-A1E3-6984AA3DD7F7}" name="VALOR DO ITEM DE SERVIÇO (R$)" dataDxfId="20">
      <calculatedColumnFormula>IF($C$2="","",$C$2*Tabela1[[#This Row],[QUANTIDADE DE UST
(I*K)]])</calculatedColumnFormula>
    </tableColumn>
    <tableColumn id="2" xr3:uid="{DA8D4931-397E-4EEE-A9B0-F47CF8ED6BD2}" name="ESTIMATIVA SEMESTRAL DE VALOR DO ITEM DE SERVIÇO (R$)" dataDxfId="19">
      <calculatedColumnFormula>IFERROR(Tabela1[[#This Row],[ESTIMATIVA DE EXECUÇÃO EM 06 MESES]]*Tabela1[[#This Row],[VALOR DO ITEM DE SERVIÇO (R$)]],"")</calculatedColumnFormula>
    </tableColumn>
  </tableColumns>
  <tableStyleInfo name="TableStyleMedium1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D9ED6A6-0816-4534-AD13-7055B86F5E8A}" name="Tabela9" displayName="Tabela9" ref="A1:A4" totalsRowShown="0" headerRowDxfId="1">
  <tableColumns count="1">
    <tableColumn id="1" xr3:uid="{178B202C-3EB6-4A50-805C-322E92777611}" name="Perfil Profissional"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B4B10C1-A64D-4769-A8C6-FC7CE09A9EE0}" name="Tabela4435" displayName="Tabela4435" ref="C1:D89" totalsRowShown="0">
  <autoFilter ref="C1:D89" xr:uid="{819C4427-B137-4EFB-BEDE-195C24832D8F}"/>
  <tableColumns count="2">
    <tableColumn id="1" xr3:uid="{E6EF1BAC-FD41-485A-838B-7CC1DE434551}" name="Atividades relacionadas ao serviço"/>
    <tableColumn id="2" xr3:uid="{5BCE86E1-35B4-4FA3-9B05-A6F30645C17C}" name="Horas estimadas" dataDxfId="18" totalsRowDxfId="1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51B6AE-565C-415D-8989-E0298F13E7BE}" name="Tabela13" displayName="Tabela13" ref="A3:B14" totalsRowShown="0">
  <autoFilter ref="A3:B14" xr:uid="{7755B6E7-BD3B-4033-9256-B09CD5678A45}"/>
  <tableColumns count="2">
    <tableColumn id="1" xr3:uid="{836FB1D3-484E-4799-B955-235752E19BA0}" name="PDTIC 2022-2023 (junho/2022)"/>
    <tableColumn id="2" xr3:uid="{D34E681A-74FA-4ED9-8D7E-742F5BF58D30}" name="Nº de projetos"/>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50C16D5-704C-4150-94DC-6561CAB3DAFB}" name="Tabela2" displayName="Tabela2" ref="A17:B29" totalsRowShown="0">
  <autoFilter ref="A17:B29" xr:uid="{A5FD1F55-172B-4BAA-868A-5660865E4CEC}"/>
  <tableColumns count="2">
    <tableColumn id="1" xr3:uid="{007A404F-D997-43A8-B45C-AF71DEF1E508}" name="PDTIC 2022-2023 (julho/2022)" dataDxfId="16"/>
    <tableColumn id="2" xr3:uid="{A7846839-C916-4BE2-8A0B-D6F4A86E82AB}" name="Nº de projetos"/>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3CCA2C7-104E-48A3-89BF-73AA2E17F120}" name="Tabela14" displayName="Tabela14" ref="A32:B42" totalsRowShown="0">
  <autoFilter ref="A32:B42" xr:uid="{E1D003CF-C938-4A4F-BAF2-44B2D3DB0DD9}"/>
  <tableColumns count="2">
    <tableColumn id="1" xr3:uid="{A7510D5D-F0B9-40E2-B235-3BCC5B6ACB01}" name="PDTIC 2022-2023 (julho/2022)"/>
    <tableColumn id="2" xr3:uid="{41F29917-8D28-42F8-9BC8-D9DA750C6324}" name="Nº de projetos"/>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8073FE9-ADC6-4038-A3F6-3CC79AC4A395}" name="Tabela6" displayName="Tabela6" ref="A45:C47" totalsRowShown="0">
  <tableColumns count="3">
    <tableColumn id="1" xr3:uid="{C4E1B9C7-3FBC-4D35-878F-3E6EB1EBF8A4}" name="RESUMO 2022/2023 - APÓS 1ª REVISÃO DO PDTIC"/>
    <tableColumn id="2" xr3:uid="{508B4F64-F7C6-40DC-925E-A2F2D8FB8108}" name="Nº de projetos biênio 2022/2023"/>
    <tableColumn id="3" xr3:uid="{15EB4AB3-8409-4042-93EC-5109F6FECB40}" name="Crescimento após 1ª revisão"/>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4EC0DE8-8E94-46E5-942E-6058C069B5FD}" name="Tabela68" displayName="Tabela68" ref="A49:D51" totalsRowShown="0">
  <tableColumns count="4">
    <tableColumn id="1" xr3:uid="{CE0A7DAA-F882-4F9B-9102-0847CCFD7376}" name="RESUMO OUT/22 - OUT/23" dataDxfId="15"/>
    <tableColumn id="2" xr3:uid="{2D34B62B-DB0A-4B33-8315-F1B042F7A843}" name="Nº de projetos em execução no período out-22 a out-23* (podem ter replanejamento)" dataDxfId="14" dataCellStyle="Célula de Verificação"/>
    <tableColumn id="3" xr3:uid="{E7A8830D-F7FA-495B-9666-8D7088C099C2}" name="Nº de iniciação de projetos no período out-22 a out-23" dataDxfId="13" dataCellStyle="Célula de Verificação"/>
    <tableColumn id="4" xr3:uid="{102BF949-FF9F-4527-9081-EB086433E56D}" name="Nº de encerramentos de projetos no período out-22 a out-23" dataDxfId="12" dataCellStyle="Célula de Verificação"/>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6F2CAB8-2ACC-483C-B52C-2A2A6B0E31AA}" name="Tabela689" displayName="Tabela689" ref="A53:D55" totalsRowShown="0">
  <tableColumns count="4">
    <tableColumn id="1" xr3:uid="{D823A2B4-F0F2-4494-89B2-16EB0F1E1A62}" name="RESUMO OUT/22 - MAR/23 (Contratação de 6 meses)" dataDxfId="11"/>
    <tableColumn id="2" xr3:uid="{4C015277-2E27-4E2D-ADB4-E76EAE3EC20F}" name="Nº de projetos em execução no período out-22 a mar-23 (podem ter replanejamento)" dataDxfId="10" dataCellStyle="Célula de Verificação"/>
    <tableColumn id="3" xr3:uid="{CFCBC577-0340-4B83-80B5-B55D62F130DB}" name="Nº de iniciação de projetos no período out-22 a mar-23" dataDxfId="9" dataCellStyle="Célula de Verificação"/>
    <tableColumn id="4" xr3:uid="{1828B6C2-AEA9-4410-9CB5-34477C04E2D6}" name="Nº de encerramentos de projetos no período out-22 a mar-23" dataDxfId="8" dataCellStyle="Célula de Verificação"/>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F684C33F-C33F-49A7-A339-4D024EFB4CA0}" name="Tabela6811" displayName="Tabela6811" ref="A57:G59" totalsRowShown="0">
  <tableColumns count="7">
    <tableColumn id="1" xr3:uid="{98D1ED34-4238-446E-A102-54A09CAE0929}" name="ACOMPANHAMENTO SIMULTÂNEO DE PROJETOS POR TRIMESTRE - OUT/22 - OUT/23"/>
    <tableColumn id="2" xr3:uid="{2462A10D-68A4-4EBD-BE24-6508EB843D91}" name="Nº de projetos 4ºT 2022" dataDxfId="7"/>
    <tableColumn id="3" xr3:uid="{894165E3-8580-4376-8B7C-4BA6030AAF14}" name="Nº de projetos 1ºT 2023" dataDxfId="6"/>
    <tableColumn id="4" xr3:uid="{CE2C23D2-E9DA-4746-98EA-DFF75F16CBD4}" name="Nº de projetos 2ºT 2023" dataDxfId="5"/>
    <tableColumn id="5" xr3:uid="{95BED8B9-2804-45E4-8BF7-A22D6644CE8D}" name="Nº de projetos 4ºT 2023" dataDxfId="4"/>
    <tableColumn id="8" xr3:uid="{D0FF35A0-39EE-45AF-82CF-CA2860124C89}" name="Média 12 meses" dataDxfId="3" dataCellStyle="Célula de Verificação">
      <calculatedColumnFormula>ROUNDUP(AVERAGE(Tabela6811[[#This Row],[Nº de projetos 4ºT 2022]],Tabela6811[[#This Row],[Nº de projetos 1ºT 2023]],Tabela6811[[#This Row],[Nº de projetos 2ºT 2023]],Tabela6811[[#This Row],[Nº de projetos 4ºT 2023]]),0)</calculatedColumnFormula>
    </tableColumn>
    <tableColumn id="6" xr3:uid="{46680CBF-5D6A-4EBB-8A5E-B47EEDB8C2EA}" name="Média 6 meses*" dataDxfId="2" dataCellStyle="Célula de Verificação">
      <calculatedColumnFormula>ROUNDUP(AVERAGE(Tabela6811[[#This Row],[Nº de projetos 4ºT 2022]],Tabela6811[[#This Row],[Nº de projetos 1ºT 2023]]),0)</calculatedColumnFormula>
    </tableColumn>
  </tableColumns>
  <tableStyleInfo name="TableStyleLight9"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7" Type="http://schemas.openxmlformats.org/officeDocument/2006/relationships/table" Target="../tables/table9.xml"/><Relationship Id="rId2" Type="http://schemas.openxmlformats.org/officeDocument/2006/relationships/table" Target="../tables/table4.xml"/><Relationship Id="rId1" Type="http://schemas.openxmlformats.org/officeDocument/2006/relationships/table" Target="../tables/table3.xml"/><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AB700-B156-4661-8818-C28EA3B1E783}">
  <dimension ref="A1:O35"/>
  <sheetViews>
    <sheetView tabSelected="1" zoomScale="60" zoomScaleNormal="60" workbookViewId="0">
      <selection activeCell="C2" sqref="C2"/>
    </sheetView>
  </sheetViews>
  <sheetFormatPr defaultRowHeight="15" x14ac:dyDescent="0.25"/>
  <cols>
    <col min="1" max="1" width="22.5703125" customWidth="1"/>
    <col min="2" max="2" width="10.85546875" customWidth="1"/>
    <col min="3" max="3" width="65" customWidth="1"/>
    <col min="4" max="4" width="39.5703125" customWidth="1"/>
    <col min="5" max="5" width="74.5703125" style="29" customWidth="1"/>
    <col min="6" max="6" width="20.28515625" customWidth="1"/>
    <col min="7" max="7" width="22.140625" customWidth="1"/>
    <col min="8" max="8" width="21.42578125" customWidth="1"/>
    <col min="9" max="9" width="19.28515625" customWidth="1"/>
    <col min="10" max="10" width="32.42578125" customWidth="1"/>
    <col min="11" max="11" width="30.28515625" customWidth="1"/>
    <col min="12" max="12" width="40.42578125" customWidth="1"/>
    <col min="13" max="13" width="47.42578125" customWidth="1"/>
    <col min="14" max="14" width="23" bestFit="1" customWidth="1"/>
    <col min="15" max="15" width="35.85546875" bestFit="1" customWidth="1"/>
  </cols>
  <sheetData>
    <row r="1" spans="1:15" ht="41.25" customHeight="1" x14ac:dyDescent="0.5">
      <c r="A1" s="48" t="s">
        <v>275</v>
      </c>
    </row>
    <row r="2" spans="1:15" ht="39.75" customHeight="1" x14ac:dyDescent="0.45">
      <c r="A2" s="51" t="s">
        <v>276</v>
      </c>
      <c r="B2" s="51"/>
      <c r="C2" s="49"/>
    </row>
    <row r="3" spans="1:15" ht="50.25" customHeight="1" x14ac:dyDescent="0.25">
      <c r="A3" s="2" t="s">
        <v>0</v>
      </c>
      <c r="B3" s="2" t="s">
        <v>1</v>
      </c>
      <c r="C3" s="2" t="s">
        <v>93</v>
      </c>
      <c r="D3" s="2" t="s">
        <v>2</v>
      </c>
      <c r="E3" s="26" t="s">
        <v>3</v>
      </c>
      <c r="F3" s="2" t="s">
        <v>4</v>
      </c>
      <c r="G3" s="2" t="s">
        <v>5</v>
      </c>
      <c r="H3" s="2" t="s">
        <v>6</v>
      </c>
      <c r="I3" s="2" t="s">
        <v>7</v>
      </c>
      <c r="J3" s="2" t="s">
        <v>199</v>
      </c>
      <c r="K3" s="2" t="s">
        <v>200</v>
      </c>
      <c r="L3" s="2" t="s">
        <v>66</v>
      </c>
      <c r="M3" s="2" t="s">
        <v>8</v>
      </c>
      <c r="N3" s="2" t="s">
        <v>92</v>
      </c>
      <c r="O3" s="2" t="s">
        <v>201</v>
      </c>
    </row>
    <row r="4" spans="1:15" ht="129.75" customHeight="1" x14ac:dyDescent="0.25">
      <c r="A4" s="5">
        <v>1</v>
      </c>
      <c r="B4" s="5" t="s">
        <v>68</v>
      </c>
      <c r="C4" s="9" t="s">
        <v>57</v>
      </c>
      <c r="D4" s="3" t="s">
        <v>9</v>
      </c>
      <c r="E4" s="27" t="s">
        <v>97</v>
      </c>
      <c r="F4" s="3" t="s">
        <v>10</v>
      </c>
      <c r="G4" s="2" t="s">
        <v>112</v>
      </c>
      <c r="H4" s="5">
        <f>SUMIF('Horas estimadas'!$A$2:$A$89,Tabela1[[#This Row],[ID]],Tabela4435[Horas estimadas])</f>
        <v>80</v>
      </c>
      <c r="I4" s="10">
        <f>ROUND(Tabela1[[#This Row],[ESFORÇO EM  HORAS]],2)</f>
        <v>80</v>
      </c>
      <c r="J4" s="30">
        <v>1</v>
      </c>
      <c r="K4" s="10">
        <f>I4*Tabela1[[#This Row],[ESTIMATIVA DE EXECUÇÃO EM 06 MESES]]</f>
        <v>80</v>
      </c>
      <c r="L4" s="5">
        <f>ROUNDUP(Tabela1[[#This Row],[ESFORÇO EM  HORAS]]*(11/8),0)</f>
        <v>110</v>
      </c>
      <c r="M4" s="4" t="s">
        <v>158</v>
      </c>
      <c r="N4" s="17" t="str">
        <f>IF($C$2="","",$C$2*Tabela1[[#This Row],[QUANTIDADE DE UST
(I*K)]])</f>
        <v/>
      </c>
      <c r="O4" s="17" t="str">
        <f>IFERROR(Tabela1[[#This Row],[ESTIMATIVA DE EXECUÇÃO EM 06 MESES]]*Tabela1[[#This Row],[VALOR DO ITEM DE SERVIÇO (R$)]],"")</f>
        <v/>
      </c>
    </row>
    <row r="5" spans="1:15" ht="99" customHeight="1" x14ac:dyDescent="0.25">
      <c r="A5" s="5">
        <v>1</v>
      </c>
      <c r="B5" s="5" t="s">
        <v>91</v>
      </c>
      <c r="C5" s="9" t="s">
        <v>59</v>
      </c>
      <c r="D5" s="3" t="s">
        <v>11</v>
      </c>
      <c r="E5" s="27" t="s">
        <v>138</v>
      </c>
      <c r="F5" s="3" t="s">
        <v>10</v>
      </c>
      <c r="G5" s="2" t="s">
        <v>112</v>
      </c>
      <c r="H5" s="5">
        <f>SUMIF('Horas estimadas'!$A$2:$A$89,Tabela1[[#This Row],[ID]],Tabela4435[Horas estimadas])</f>
        <v>86</v>
      </c>
      <c r="I5" s="10">
        <f>ROUND(Tabela1[[#This Row],[ESFORÇO EM  HORAS]],2)</f>
        <v>86</v>
      </c>
      <c r="J5" s="30">
        <v>1</v>
      </c>
      <c r="K5" s="10">
        <f>I5*Tabela1[[#This Row],[ESTIMATIVA DE EXECUÇÃO EM 06 MESES]]</f>
        <v>86</v>
      </c>
      <c r="L5" s="5">
        <f>ROUNDUP(Tabela1[[#This Row],[ESFORÇO EM  HORAS]]*(11/8),0)</f>
        <v>119</v>
      </c>
      <c r="M5" s="4" t="s">
        <v>158</v>
      </c>
      <c r="N5" s="17" t="str">
        <f>IF($C$2="","",$C$2*Tabela1[[#This Row],[QUANTIDADE DE UST
(I*K)]])</f>
        <v/>
      </c>
      <c r="O5" s="17" t="str">
        <f>IFERROR(Tabela1[[#This Row],[ESTIMATIVA DE EXECUÇÃO EM 06 MESES]]*Tabela1[[#This Row],[VALOR DO ITEM DE SERVIÇO (R$)]],"")</f>
        <v/>
      </c>
    </row>
    <row r="6" spans="1:15" ht="117" customHeight="1" x14ac:dyDescent="0.25">
      <c r="A6" s="5">
        <v>1</v>
      </c>
      <c r="B6" s="5" t="s">
        <v>90</v>
      </c>
      <c r="C6" s="9" t="s">
        <v>58</v>
      </c>
      <c r="D6" s="3" t="s">
        <v>12</v>
      </c>
      <c r="E6" s="27" t="s">
        <v>101</v>
      </c>
      <c r="F6" s="3" t="s">
        <v>10</v>
      </c>
      <c r="G6" s="2" t="s">
        <v>112</v>
      </c>
      <c r="H6" s="5">
        <f>SUMIF('Horas estimadas'!$A$2:$A$89,Tabela1[[#This Row],[ID]],Tabela4435[Horas estimadas])</f>
        <v>40</v>
      </c>
      <c r="I6" s="10">
        <f>ROUND(Tabela1[[#This Row],[ESFORÇO EM  HORAS]],2)</f>
        <v>40</v>
      </c>
      <c r="J6" s="30">
        <v>1</v>
      </c>
      <c r="K6" s="10">
        <f>I6*Tabela1[[#This Row],[ESTIMATIVA DE EXECUÇÃO EM 06 MESES]]</f>
        <v>40</v>
      </c>
      <c r="L6" s="5">
        <f>ROUNDUP(Tabela1[[#This Row],[ESFORÇO EM  HORAS]]*(11/8),0)</f>
        <v>55</v>
      </c>
      <c r="M6" s="4" t="s">
        <v>197</v>
      </c>
      <c r="N6" s="17" t="str">
        <f>IF($C$2="","",$C$2*Tabela1[[#This Row],[QUANTIDADE DE UST
(I*K)]])</f>
        <v/>
      </c>
      <c r="O6" s="17" t="str">
        <f>IFERROR(Tabela1[[#This Row],[ESTIMATIVA DE EXECUÇÃO EM 06 MESES]]*Tabela1[[#This Row],[VALOR DO ITEM DE SERVIÇO (R$)]],"")</f>
        <v/>
      </c>
    </row>
    <row r="7" spans="1:15" ht="126" customHeight="1" x14ac:dyDescent="0.25">
      <c r="A7" s="5">
        <v>1</v>
      </c>
      <c r="B7" s="5" t="s">
        <v>89</v>
      </c>
      <c r="C7" s="9" t="s">
        <v>13</v>
      </c>
      <c r="D7" s="3" t="s">
        <v>14</v>
      </c>
      <c r="E7" s="27" t="s">
        <v>123</v>
      </c>
      <c r="F7" s="3" t="s">
        <v>15</v>
      </c>
      <c r="G7" s="2" t="s">
        <v>114</v>
      </c>
      <c r="H7" s="5">
        <f>SUMIF('Horas estimadas'!$A$2:$A$89,Tabela1[[#This Row],[ID]],Tabela4435[Horas estimadas])</f>
        <v>1.5</v>
      </c>
      <c r="I7" s="10">
        <f>ROUND(Tabela1[[#This Row],[ESFORÇO EM  HORAS]],2)</f>
        <v>1.5</v>
      </c>
      <c r="J7" s="37">
        <v>20</v>
      </c>
      <c r="K7" s="10">
        <f>I7*Tabela1[[#This Row],[ESTIMATIVA DE EXECUÇÃO EM 06 MESES]]</f>
        <v>30</v>
      </c>
      <c r="L7" s="5">
        <f>ROUNDUP(Tabela1[[#This Row],[ESFORÇO EM  HORAS]]*(11/8),0)</f>
        <v>3</v>
      </c>
      <c r="M7" s="4" t="s">
        <v>203</v>
      </c>
      <c r="N7" s="17" t="str">
        <f>IF($C$2="","",$C$2*Tabela1[[#This Row],[QUANTIDADE DE UST
(I*K)]])</f>
        <v/>
      </c>
      <c r="O7" s="17" t="str">
        <f>IFERROR(Tabela1[[#This Row],[ESTIMATIVA DE EXECUÇÃO EM 06 MESES]]*Tabela1[[#This Row],[VALOR DO ITEM DE SERVIÇO (R$)]],"")</f>
        <v/>
      </c>
    </row>
    <row r="8" spans="1:15" ht="128.25" customHeight="1" x14ac:dyDescent="0.25">
      <c r="A8" s="5">
        <v>1</v>
      </c>
      <c r="B8" s="5" t="s">
        <v>88</v>
      </c>
      <c r="C8" s="9" t="s">
        <v>122</v>
      </c>
      <c r="D8" s="3" t="s">
        <v>25</v>
      </c>
      <c r="E8" s="27" t="s">
        <v>103</v>
      </c>
      <c r="F8" s="3" t="s">
        <v>10</v>
      </c>
      <c r="G8" s="2" t="s">
        <v>112</v>
      </c>
      <c r="H8" s="5">
        <f>SUMIF('Horas estimadas'!$A$2:$A$89,Tabela1[[#This Row],[ID]],Tabela4435[Horas estimadas])</f>
        <v>2</v>
      </c>
      <c r="I8" s="10">
        <f>ROUND(Tabela1[[#This Row],[ESFORÇO EM  HORAS]],2)</f>
        <v>2</v>
      </c>
      <c r="J8" s="30">
        <v>7</v>
      </c>
      <c r="K8" s="10">
        <f>I8*Tabela1[[#This Row],[ESTIMATIVA DE EXECUÇÃO EM 06 MESES]]</f>
        <v>14</v>
      </c>
      <c r="L8" s="5">
        <f>ROUNDUP(Tabela1[[#This Row],[ESFORÇO EM  HORAS]]*(11/8),0)</f>
        <v>3</v>
      </c>
      <c r="M8" s="4" t="s">
        <v>202</v>
      </c>
      <c r="N8" s="17" t="str">
        <f>IF($C$2="","",$C$2*Tabela1[[#This Row],[QUANTIDADE DE UST
(I*K)]])</f>
        <v/>
      </c>
      <c r="O8" s="17" t="str">
        <f>IFERROR(Tabela1[[#This Row],[ESTIMATIVA DE EXECUÇÃO EM 06 MESES]]*Tabela1[[#This Row],[VALOR DO ITEM DE SERVIÇO (R$)]],"")</f>
        <v/>
      </c>
    </row>
    <row r="9" spans="1:15" ht="114.75" customHeight="1" x14ac:dyDescent="0.25">
      <c r="A9" s="5">
        <v>1</v>
      </c>
      <c r="B9" s="5" t="s">
        <v>87</v>
      </c>
      <c r="C9" s="20" t="s">
        <v>16</v>
      </c>
      <c r="D9" s="20" t="s">
        <v>17</v>
      </c>
      <c r="E9" s="28" t="s">
        <v>105</v>
      </c>
      <c r="F9" s="20" t="s">
        <v>15</v>
      </c>
      <c r="G9" s="32" t="s">
        <v>112</v>
      </c>
      <c r="H9" s="33">
        <f>SUMIF('Horas estimadas'!$A$2:$A$89,Tabela1[[#This Row],[ID]],Tabela4435[Horas estimadas])</f>
        <v>3.75</v>
      </c>
      <c r="I9" s="22">
        <f>ROUND(Tabela1[[#This Row],[ESFORÇO EM  HORAS]],2)</f>
        <v>3.75</v>
      </c>
      <c r="J9" s="34">
        <v>33</v>
      </c>
      <c r="K9" s="10">
        <f>I9*Tabela1[[#This Row],[ESTIMATIVA DE EXECUÇÃO EM 06 MESES]]</f>
        <v>123.75</v>
      </c>
      <c r="L9" s="5">
        <f>ROUNDUP(Tabela1[[#This Row],[ESFORÇO EM  HORAS]]*(11/8),0)</f>
        <v>6</v>
      </c>
      <c r="M9" s="4" t="s">
        <v>271</v>
      </c>
      <c r="N9" s="17" t="str">
        <f>IF($C$2="","",$C$2*Tabela1[[#This Row],[QUANTIDADE DE UST
(I*K)]])</f>
        <v/>
      </c>
      <c r="O9" s="17" t="str">
        <f>IFERROR(Tabela1[[#This Row],[ESTIMATIVA DE EXECUÇÃO EM 06 MESES]]*Tabela1[[#This Row],[VALOR DO ITEM DE SERVIÇO (R$)]],"")</f>
        <v/>
      </c>
    </row>
    <row r="10" spans="1:15" ht="115.5" customHeight="1" x14ac:dyDescent="0.25">
      <c r="A10" s="5">
        <v>1</v>
      </c>
      <c r="B10" s="5" t="s">
        <v>86</v>
      </c>
      <c r="C10" s="20" t="s">
        <v>18</v>
      </c>
      <c r="D10" s="20" t="s">
        <v>145</v>
      </c>
      <c r="E10" s="28" t="s">
        <v>107</v>
      </c>
      <c r="F10" s="20" t="s">
        <v>15</v>
      </c>
      <c r="G10" s="32" t="s">
        <v>112</v>
      </c>
      <c r="H10" s="33">
        <f>SUMIF('Horas estimadas'!$A$2:$A$89,Tabela1[[#This Row],[ID]],Tabela4435[Horas estimadas])</f>
        <v>3</v>
      </c>
      <c r="I10" s="22">
        <f>ROUND(Tabela1[[#This Row],[ESFORÇO EM  HORAS]],2)</f>
        <v>3</v>
      </c>
      <c r="J10" s="34">
        <v>54</v>
      </c>
      <c r="K10" s="10">
        <f>I10*Tabela1[[#This Row],[ESTIMATIVA DE EXECUÇÃO EM 06 MESES]]</f>
        <v>162</v>
      </c>
      <c r="L10" s="5">
        <f>ROUNDUP(Tabela1[[#This Row],[ESFORÇO EM  HORAS]]*(11/8),0)</f>
        <v>5</v>
      </c>
      <c r="M10" s="4" t="s">
        <v>272</v>
      </c>
      <c r="N10" s="17" t="str">
        <f>IF($C$2="","",$C$2*Tabela1[[#This Row],[QUANTIDADE DE UST
(I*K)]])</f>
        <v/>
      </c>
      <c r="O10" s="17" t="str">
        <f>IFERROR(Tabela1[[#This Row],[ESTIMATIVA DE EXECUÇÃO EM 06 MESES]]*Tabela1[[#This Row],[VALOR DO ITEM DE SERVIÇO (R$)]],"")</f>
        <v/>
      </c>
    </row>
    <row r="11" spans="1:15" ht="133.5" customHeight="1" x14ac:dyDescent="0.25">
      <c r="A11" s="5">
        <v>1</v>
      </c>
      <c r="B11" s="5" t="s">
        <v>85</v>
      </c>
      <c r="C11" s="20" t="s">
        <v>19</v>
      </c>
      <c r="D11" s="20" t="s">
        <v>146</v>
      </c>
      <c r="E11" s="28" t="s">
        <v>108</v>
      </c>
      <c r="F11" s="20" t="s">
        <v>15</v>
      </c>
      <c r="G11" s="32" t="s">
        <v>112</v>
      </c>
      <c r="H11" s="33">
        <f>SUMIF('Horas estimadas'!$A$2:$A$89,Tabela1[[#This Row],[ID]],Tabela4435[Horas estimadas])</f>
        <v>1.75</v>
      </c>
      <c r="I11" s="22">
        <f>ROUND(Tabela1[[#This Row],[ESFORÇO EM  HORAS]],2)</f>
        <v>1.75</v>
      </c>
      <c r="J11" s="34">
        <v>41</v>
      </c>
      <c r="K11" s="10">
        <f>I11*Tabela1[[#This Row],[ESTIMATIVA DE EXECUÇÃO EM 06 MESES]]</f>
        <v>71.75</v>
      </c>
      <c r="L11" s="5">
        <f>ROUNDUP(Tabela1[[#This Row],[ESFORÇO EM  HORAS]]*(11/8),0)</f>
        <v>3</v>
      </c>
      <c r="M11" s="4" t="s">
        <v>274</v>
      </c>
      <c r="N11" s="17" t="str">
        <f>IF($C$2="","",$C$2*Tabela1[[#This Row],[QUANTIDADE DE UST
(I*K)]])</f>
        <v/>
      </c>
      <c r="O11" s="17" t="str">
        <f>IFERROR(Tabela1[[#This Row],[ESTIMATIVA DE EXECUÇÃO EM 06 MESES]]*Tabela1[[#This Row],[VALOR DO ITEM DE SERVIÇO (R$)]],"")</f>
        <v/>
      </c>
    </row>
    <row r="12" spans="1:15" ht="125.25" customHeight="1" x14ac:dyDescent="0.25">
      <c r="A12" s="5">
        <v>1</v>
      </c>
      <c r="B12" s="5" t="s">
        <v>84</v>
      </c>
      <c r="C12" s="20" t="s">
        <v>96</v>
      </c>
      <c r="D12" s="20" t="s">
        <v>147</v>
      </c>
      <c r="E12" s="28" t="s">
        <v>109</v>
      </c>
      <c r="F12" s="20" t="s">
        <v>15</v>
      </c>
      <c r="G12" s="32" t="s">
        <v>112</v>
      </c>
      <c r="H12" s="33">
        <f>SUMIF('Horas estimadas'!$A$2:$A$89,Tabela1[[#This Row],[ID]],Tabela4435[Horas estimadas])</f>
        <v>1.25</v>
      </c>
      <c r="I12" s="22">
        <f>ROUND(Tabela1[[#This Row],[ESFORÇO EM  HORAS]],2)</f>
        <v>1.25</v>
      </c>
      <c r="J12" s="33">
        <f>35*26</f>
        <v>910</v>
      </c>
      <c r="K12" s="10">
        <f>I12*Tabela1[[#This Row],[ESTIMATIVA DE EXECUÇÃO EM 06 MESES]]</f>
        <v>1137.5</v>
      </c>
      <c r="L12" s="5">
        <f>ROUNDUP(Tabela1[[#This Row],[ESFORÇO EM  HORAS]]*(11/8),0)</f>
        <v>2</v>
      </c>
      <c r="M12" s="4" t="s">
        <v>268</v>
      </c>
      <c r="N12" s="17" t="str">
        <f>IF($C$2="","",$C$2*Tabela1[[#This Row],[QUANTIDADE DE UST
(I*K)]])</f>
        <v/>
      </c>
      <c r="O12" s="17" t="str">
        <f>IFERROR(Tabela1[[#This Row],[ESTIMATIVA DE EXECUÇÃO EM 06 MESES]]*Tabela1[[#This Row],[VALOR DO ITEM DE SERVIÇO (R$)]],"")</f>
        <v/>
      </c>
    </row>
    <row r="13" spans="1:15" ht="137.25" customHeight="1" x14ac:dyDescent="0.25">
      <c r="A13" s="5">
        <v>1</v>
      </c>
      <c r="B13" s="5" t="s">
        <v>83</v>
      </c>
      <c r="C13" s="20" t="s">
        <v>120</v>
      </c>
      <c r="D13" s="20" t="s">
        <v>148</v>
      </c>
      <c r="E13" s="28" t="s">
        <v>151</v>
      </c>
      <c r="F13" s="20" t="s">
        <v>15</v>
      </c>
      <c r="G13" s="32" t="s">
        <v>113</v>
      </c>
      <c r="H13" s="33">
        <f>SUMIF('Horas estimadas'!$A$2:$A$89,Tabela1[[#This Row],[ID]],Tabela4435[Horas estimadas])</f>
        <v>6.25</v>
      </c>
      <c r="I13" s="22">
        <f>ROUND(Tabela1[[#This Row],[ESFORÇO EM  HORAS]],2)</f>
        <v>6.25</v>
      </c>
      <c r="J13" s="34">
        <v>22</v>
      </c>
      <c r="K13" s="10">
        <f>I13*Tabela1[[#This Row],[ESTIMATIVA DE EXECUÇÃO EM 06 MESES]]</f>
        <v>137.5</v>
      </c>
      <c r="L13" s="5">
        <f>ROUNDUP(Tabela1[[#This Row],[ESFORÇO EM  HORAS]]*(11/8),0)</f>
        <v>9</v>
      </c>
      <c r="M13" s="4" t="s">
        <v>269</v>
      </c>
      <c r="N13" s="17" t="str">
        <f>IF($C$2="","",$C$2*Tabela1[[#This Row],[QUANTIDADE DE UST
(I*K)]])</f>
        <v/>
      </c>
      <c r="O13" s="17" t="str">
        <f>IFERROR(Tabela1[[#This Row],[ESTIMATIVA DE EXECUÇÃO EM 06 MESES]]*Tabela1[[#This Row],[VALOR DO ITEM DE SERVIÇO (R$)]],"")</f>
        <v/>
      </c>
    </row>
    <row r="14" spans="1:15" ht="159.75" customHeight="1" x14ac:dyDescent="0.25">
      <c r="A14" s="5">
        <v>1</v>
      </c>
      <c r="B14" s="5" t="s">
        <v>81</v>
      </c>
      <c r="C14" s="20" t="s">
        <v>119</v>
      </c>
      <c r="D14" s="20" t="s">
        <v>149</v>
      </c>
      <c r="E14" s="28" t="s">
        <v>140</v>
      </c>
      <c r="F14" s="20" t="s">
        <v>15</v>
      </c>
      <c r="G14" s="32" t="s">
        <v>113</v>
      </c>
      <c r="H14" s="33">
        <f>SUMIF('Horas estimadas'!$A$2:$A$89,Tabela1[[#This Row],[ID]],Tabela4435[Horas estimadas])</f>
        <v>4.5</v>
      </c>
      <c r="I14" s="22">
        <f>ROUND(Tabela1[[#This Row],[ESFORÇO EM  HORAS]],2)</f>
        <v>4.5</v>
      </c>
      <c r="J14" s="34">
        <f>26+18+10</f>
        <v>54</v>
      </c>
      <c r="K14" s="10">
        <f>I14*Tabela1[[#This Row],[ESTIMATIVA DE EXECUÇÃO EM 06 MESES]]</f>
        <v>243</v>
      </c>
      <c r="L14" s="5">
        <f>ROUNDUP(Tabela1[[#This Row],[ESFORÇO EM  HORAS]]*(11/8),0)</f>
        <v>7</v>
      </c>
      <c r="M14" s="4" t="s">
        <v>273</v>
      </c>
      <c r="N14" s="17" t="str">
        <f>IF($C$2="","",$C$2*Tabela1[[#This Row],[QUANTIDADE DE UST
(I*K)]])</f>
        <v/>
      </c>
      <c r="O14" s="17" t="str">
        <f>IFERROR(Tabela1[[#This Row],[ESTIMATIVA DE EXECUÇÃO EM 06 MESES]]*Tabela1[[#This Row],[VALOR DO ITEM DE SERVIÇO (R$)]],"")</f>
        <v/>
      </c>
    </row>
    <row r="15" spans="1:15" ht="132.75" customHeight="1" x14ac:dyDescent="0.25">
      <c r="A15" s="5">
        <v>1</v>
      </c>
      <c r="B15" s="5" t="s">
        <v>80</v>
      </c>
      <c r="C15" s="20" t="s">
        <v>117</v>
      </c>
      <c r="D15" s="20" t="s">
        <v>150</v>
      </c>
      <c r="E15" s="28" t="s">
        <v>152</v>
      </c>
      <c r="F15" s="20" t="s">
        <v>15</v>
      </c>
      <c r="G15" s="32" t="s">
        <v>113</v>
      </c>
      <c r="H15" s="33">
        <f>SUMIF('Horas estimadas'!$A$2:$A$89,Tabela1[[#This Row],[ID]],Tabela4435[Horas estimadas])</f>
        <v>2.25</v>
      </c>
      <c r="I15" s="22">
        <f>ROUND(Tabela1[[#This Row],[ESFORÇO EM  HORAS]],2)</f>
        <v>2.25</v>
      </c>
      <c r="J15" s="34">
        <f>17+18+10</f>
        <v>45</v>
      </c>
      <c r="K15" s="10">
        <f>I15*Tabela1[[#This Row],[ESTIMATIVA DE EXECUÇÃO EM 06 MESES]]</f>
        <v>101.25</v>
      </c>
      <c r="L15" s="5">
        <f>ROUNDUP(Tabela1[[#This Row],[ESFORÇO EM  HORAS]]*(11/8),0)</f>
        <v>4</v>
      </c>
      <c r="M15" s="4" t="s">
        <v>270</v>
      </c>
      <c r="N15" s="17" t="str">
        <f>IF($C$2="","",$C$2*Tabela1[[#This Row],[QUANTIDADE DE UST
(I*K)]])</f>
        <v/>
      </c>
      <c r="O15" s="17" t="str">
        <f>IFERROR(Tabela1[[#This Row],[ESTIMATIVA DE EXECUÇÃO EM 06 MESES]]*Tabela1[[#This Row],[VALOR DO ITEM DE SERVIÇO (R$)]],"")</f>
        <v/>
      </c>
    </row>
    <row r="16" spans="1:15" ht="136.5" customHeight="1" x14ac:dyDescent="0.25">
      <c r="A16" s="5">
        <v>1</v>
      </c>
      <c r="B16" s="5" t="s">
        <v>78</v>
      </c>
      <c r="C16" s="20" t="s">
        <v>118</v>
      </c>
      <c r="D16" s="20" t="s">
        <v>147</v>
      </c>
      <c r="E16" s="28" t="s">
        <v>109</v>
      </c>
      <c r="F16" s="20" t="s">
        <v>15</v>
      </c>
      <c r="G16" s="32" t="s">
        <v>113</v>
      </c>
      <c r="H16" s="33">
        <f>SUMIF('Horas estimadas'!$A$2:$A$89,Tabela1[[#This Row],[ID]],Tabela4435[Horas estimadas])</f>
        <v>1.5</v>
      </c>
      <c r="I16" s="22">
        <f>ROUND(Tabela1[[#This Row],[ESFORÇO EM  HORAS]],2)</f>
        <v>1.5</v>
      </c>
      <c r="J16" s="33">
        <f>(17+18+10)*26</f>
        <v>1170</v>
      </c>
      <c r="K16" s="10">
        <f>I16*Tabela1[[#This Row],[ESTIMATIVA DE EXECUÇÃO EM 06 MESES]]</f>
        <v>1755</v>
      </c>
      <c r="L16" s="5">
        <f>ROUNDUP(Tabela1[[#This Row],[ESFORÇO EM  HORAS]]*(11/8),0)</f>
        <v>3</v>
      </c>
      <c r="M16" s="4" t="s">
        <v>267</v>
      </c>
      <c r="N16" s="17" t="str">
        <f>IF($C$2="","",$C$2*Tabela1[[#This Row],[QUANTIDADE DE UST
(I*K)]])</f>
        <v/>
      </c>
      <c r="O16" s="17" t="str">
        <f>IFERROR(Tabela1[[#This Row],[ESTIMATIVA DE EXECUÇÃO EM 06 MESES]]*Tabela1[[#This Row],[VALOR DO ITEM DE SERVIÇO (R$)]],"")</f>
        <v/>
      </c>
    </row>
    <row r="17" spans="1:15" ht="147.75" customHeight="1" x14ac:dyDescent="0.25">
      <c r="A17" s="5">
        <v>1</v>
      </c>
      <c r="B17" s="5" t="s">
        <v>77</v>
      </c>
      <c r="C17" s="20" t="s">
        <v>127</v>
      </c>
      <c r="D17" s="20" t="s">
        <v>23</v>
      </c>
      <c r="E17" s="28" t="s">
        <v>141</v>
      </c>
      <c r="F17" s="20" t="s">
        <v>10</v>
      </c>
      <c r="G17" s="32" t="s">
        <v>113</v>
      </c>
      <c r="H17" s="33">
        <f>SUMIF('Horas estimadas'!$A$2:$A$89,Tabela1[[#This Row],[ID]],Tabela4435[Horas estimadas])</f>
        <v>6</v>
      </c>
      <c r="I17" s="22">
        <f>ROUND(Tabela1[[#This Row],[ESFORÇO EM  HORAS]],2)</f>
        <v>6</v>
      </c>
      <c r="J17" s="31">
        <v>2</v>
      </c>
      <c r="K17" s="10">
        <f>I17*Tabela1[[#This Row],[ESTIMATIVA DE EXECUÇÃO EM 06 MESES]]</f>
        <v>12</v>
      </c>
      <c r="L17" s="5">
        <f>ROUNDUP(Tabela1[[#This Row],[ESFORÇO EM  HORAS]]*(11/8),0)</f>
        <v>9</v>
      </c>
      <c r="M17" s="4" t="s">
        <v>24</v>
      </c>
      <c r="N17" s="17" t="str">
        <f>IF($C$2="","",$C$2*Tabela1[[#This Row],[QUANTIDADE DE UST
(I*K)]])</f>
        <v/>
      </c>
      <c r="O17" s="17" t="str">
        <f>IFERROR(Tabela1[[#This Row],[ESTIMATIVA DE EXECUÇÃO EM 06 MESES]]*Tabela1[[#This Row],[VALOR DO ITEM DE SERVIÇO (R$)]],"")</f>
        <v/>
      </c>
    </row>
    <row r="18" spans="1:15" ht="150" customHeight="1" x14ac:dyDescent="0.25">
      <c r="A18" s="5">
        <v>1</v>
      </c>
      <c r="B18" s="5" t="s">
        <v>76</v>
      </c>
      <c r="C18" s="20" t="s">
        <v>128</v>
      </c>
      <c r="D18" s="20" t="s">
        <v>23</v>
      </c>
      <c r="E18" s="28" t="s">
        <v>141</v>
      </c>
      <c r="F18" s="20" t="s">
        <v>10</v>
      </c>
      <c r="G18" s="32" t="s">
        <v>113</v>
      </c>
      <c r="H18" s="33">
        <f>SUMIF('Horas estimadas'!$A$2:$A$89,Tabela1[[#This Row],[ID]],Tabela4435[Horas estimadas])</f>
        <v>12.5</v>
      </c>
      <c r="I18" s="22">
        <f>ROUND(Tabela1[[#This Row],[ESFORÇO EM  HORAS]],2)</f>
        <v>12.5</v>
      </c>
      <c r="J18" s="31">
        <v>2</v>
      </c>
      <c r="K18" s="10">
        <f>I18*Tabela1[[#This Row],[ESTIMATIVA DE EXECUÇÃO EM 06 MESES]]</f>
        <v>25</v>
      </c>
      <c r="L18" s="5">
        <f>ROUNDUP(Tabela1[[#This Row],[ESFORÇO EM  HORAS]]*(11/8),0)</f>
        <v>18</v>
      </c>
      <c r="M18" s="4" t="s">
        <v>24</v>
      </c>
      <c r="N18" s="17" t="str">
        <f>IF($C$2="","",$C$2*Tabela1[[#This Row],[QUANTIDADE DE UST
(I*K)]])</f>
        <v/>
      </c>
      <c r="O18" s="17" t="str">
        <f>IFERROR(Tabela1[[#This Row],[ESTIMATIVA DE EXECUÇÃO EM 06 MESES]]*Tabela1[[#This Row],[VALOR DO ITEM DE SERVIÇO (R$)]],"")</f>
        <v/>
      </c>
    </row>
    <row r="19" spans="1:15" ht="150" customHeight="1" x14ac:dyDescent="0.25">
      <c r="A19" s="5">
        <v>1</v>
      </c>
      <c r="B19" s="5" t="s">
        <v>75</v>
      </c>
      <c r="C19" s="20" t="s">
        <v>129</v>
      </c>
      <c r="D19" s="20" t="s">
        <v>23</v>
      </c>
      <c r="E19" s="28" t="s">
        <v>141</v>
      </c>
      <c r="F19" s="20" t="s">
        <v>10</v>
      </c>
      <c r="G19" s="32" t="s">
        <v>113</v>
      </c>
      <c r="H19" s="33">
        <f>SUMIF('Horas estimadas'!$A$2:$A$89,Tabela1[[#This Row],[ID]],Tabela4435[Horas estimadas])</f>
        <v>25</v>
      </c>
      <c r="I19" s="22">
        <f>ROUND(Tabela1[[#This Row],[ESFORÇO EM  HORAS]],2)</f>
        <v>25</v>
      </c>
      <c r="J19" s="31">
        <v>2</v>
      </c>
      <c r="K19" s="10">
        <f>I19*Tabela1[[#This Row],[ESTIMATIVA DE EXECUÇÃO EM 06 MESES]]</f>
        <v>50</v>
      </c>
      <c r="L19" s="5">
        <f>ROUNDUP(Tabela1[[#This Row],[ESFORÇO EM  HORAS]]*(11/8),0)</f>
        <v>35</v>
      </c>
      <c r="M19" s="4" t="s">
        <v>24</v>
      </c>
      <c r="N19" s="17" t="str">
        <f>IF($C$2="","",$C$2*Tabela1[[#This Row],[QUANTIDADE DE UST
(I*K)]])</f>
        <v/>
      </c>
      <c r="O19" s="17" t="str">
        <f>IFERROR(Tabela1[[#This Row],[ESTIMATIVA DE EXECUÇÃO EM 06 MESES]]*Tabela1[[#This Row],[VALOR DO ITEM DE SERVIÇO (R$)]],"")</f>
        <v/>
      </c>
    </row>
    <row r="20" spans="1:15" ht="112.5" customHeight="1" x14ac:dyDescent="0.25">
      <c r="A20" s="5">
        <v>1</v>
      </c>
      <c r="B20" s="5" t="s">
        <v>74</v>
      </c>
      <c r="C20" s="19" t="s">
        <v>116</v>
      </c>
      <c r="D20" s="20" t="s">
        <v>144</v>
      </c>
      <c r="E20" s="28" t="s">
        <v>126</v>
      </c>
      <c r="F20" s="20" t="s">
        <v>115</v>
      </c>
      <c r="G20" s="32" t="s">
        <v>113</v>
      </c>
      <c r="H20" s="33">
        <f>SUMIF('Horas estimadas'!$A$2:$A$89,Tabela1[[#This Row],[ID]],Tabela4435[Horas estimadas])</f>
        <v>0.5</v>
      </c>
      <c r="I20" s="22">
        <f>ROUND(Tabela1[[#This Row],[ESFORÇO EM  HORAS]],2)</f>
        <v>0.5</v>
      </c>
      <c r="J20" s="31">
        <f>7035/2*1.2</f>
        <v>4221</v>
      </c>
      <c r="K20" s="10">
        <f>I20*Tabela1[[#This Row],[ESTIMATIVA DE EXECUÇÃO EM 06 MESES]]</f>
        <v>2110.5</v>
      </c>
      <c r="L20" s="5">
        <f>ROUNDUP(Tabela1[[#This Row],[ESFORÇO EM  HORAS]]*(11/8),0)</f>
        <v>1</v>
      </c>
      <c r="M20" s="6" t="s">
        <v>215</v>
      </c>
      <c r="N20" s="17" t="str">
        <f>IF($C$2="","",$C$2*Tabela1[[#This Row],[QUANTIDADE DE UST
(I*K)]])</f>
        <v/>
      </c>
      <c r="O20" s="17" t="str">
        <f>IFERROR(Tabela1[[#This Row],[ESTIMATIVA DE EXECUÇÃO EM 06 MESES]]*Tabela1[[#This Row],[VALOR DO ITEM DE SERVIÇO (R$)]],"")</f>
        <v/>
      </c>
    </row>
    <row r="21" spans="1:15" ht="101.25" customHeight="1" x14ac:dyDescent="0.25">
      <c r="A21" s="5">
        <v>1</v>
      </c>
      <c r="B21" s="5" t="s">
        <v>73</v>
      </c>
      <c r="C21" s="9" t="s">
        <v>65</v>
      </c>
      <c r="D21" s="3" t="s">
        <v>25</v>
      </c>
      <c r="E21" s="27" t="s">
        <v>111</v>
      </c>
      <c r="F21" s="3" t="s">
        <v>10</v>
      </c>
      <c r="G21" s="2" t="s">
        <v>113</v>
      </c>
      <c r="H21" s="5">
        <f>SUMIF('Horas estimadas'!$A$2:$A$89,Tabela1[[#This Row],[ID]],Tabela4435[Horas estimadas])</f>
        <v>2</v>
      </c>
      <c r="I21" s="10">
        <f>ROUND(Tabela1[[#This Row],[ESFORÇO EM  HORAS]],2)</f>
        <v>2</v>
      </c>
      <c r="J21" s="30">
        <v>12</v>
      </c>
      <c r="K21" s="10">
        <f>I21*Tabela1[[#This Row],[ESTIMATIVA DE EXECUÇÃO EM 06 MESES]]</f>
        <v>24</v>
      </c>
      <c r="L21" s="5">
        <f>ROUNDUP(Tabela1[[#This Row],[ESFORÇO EM  HORAS]]*(11/8),0)</f>
        <v>3</v>
      </c>
      <c r="M21" s="4" t="s">
        <v>63</v>
      </c>
      <c r="N21" s="17" t="str">
        <f>IF($C$2="","",$C$2*Tabela1[[#This Row],[QUANTIDADE DE UST
(I*K)]])</f>
        <v/>
      </c>
      <c r="O21" s="17" t="str">
        <f>IFERROR(Tabela1[[#This Row],[ESTIMATIVA DE EXECUÇÃO EM 06 MESES]]*Tabela1[[#This Row],[VALOR DO ITEM DE SERVIÇO (R$)]],"")</f>
        <v/>
      </c>
    </row>
    <row r="22" spans="1:15" ht="122.25" customHeight="1" x14ac:dyDescent="0.25">
      <c r="A22" s="5">
        <v>1</v>
      </c>
      <c r="B22" s="5" t="s">
        <v>136</v>
      </c>
      <c r="C22" s="6" t="s">
        <v>130</v>
      </c>
      <c r="D22" s="3" t="s">
        <v>27</v>
      </c>
      <c r="E22" s="27" t="s">
        <v>143</v>
      </c>
      <c r="F22" s="3" t="s">
        <v>20</v>
      </c>
      <c r="G22" s="2" t="s">
        <v>114</v>
      </c>
      <c r="H22" s="5">
        <f>SUMIF('Horas estimadas'!$A$2:$A$89,Tabela1[[#This Row],[ID]],Tabela4435[Horas estimadas])</f>
        <v>4</v>
      </c>
      <c r="I22" s="10">
        <f>ROUND(Tabela1[[#This Row],[ESFORÇO EM  HORAS]],2)</f>
        <v>4</v>
      </c>
      <c r="J22" s="30">
        <v>6</v>
      </c>
      <c r="K22" s="10">
        <f>I22*Tabela1[[#This Row],[ESTIMATIVA DE EXECUÇÃO EM 06 MESES]]</f>
        <v>24</v>
      </c>
      <c r="L22" s="5">
        <f>ROUNDUP(Tabela1[[#This Row],[ESFORÇO EM  HORAS]]*(11/8),0)</f>
        <v>6</v>
      </c>
      <c r="M22" s="4" t="s">
        <v>198</v>
      </c>
      <c r="N22" s="17" t="str">
        <f>IF($C$2="","",$C$2*Tabela1[[#This Row],[QUANTIDADE DE UST
(I*K)]])</f>
        <v/>
      </c>
      <c r="O22" s="17" t="str">
        <f>IFERROR(Tabela1[[#This Row],[ESTIMATIVA DE EXECUÇÃO EM 06 MESES]]*Tabela1[[#This Row],[VALOR DO ITEM DE SERVIÇO (R$)]],"")</f>
        <v/>
      </c>
    </row>
    <row r="23" spans="1:15" ht="109.5" customHeight="1" x14ac:dyDescent="0.25">
      <c r="A23" s="5">
        <v>1</v>
      </c>
      <c r="B23" s="5" t="s">
        <v>137</v>
      </c>
      <c r="C23" s="6" t="s">
        <v>131</v>
      </c>
      <c r="D23" s="3" t="s">
        <v>27</v>
      </c>
      <c r="E23" s="27" t="s">
        <v>143</v>
      </c>
      <c r="F23" s="3" t="s">
        <v>20</v>
      </c>
      <c r="G23" s="2" t="s">
        <v>114</v>
      </c>
      <c r="H23" s="5">
        <f>SUMIF('Horas estimadas'!$A$2:$A$89,Tabela1[[#This Row],[ID]],Tabela4435[Horas estimadas])</f>
        <v>8.5</v>
      </c>
      <c r="I23" s="10">
        <f>ROUND(Tabela1[[#This Row],[ESFORÇO EM  HORAS]],2)</f>
        <v>8.5</v>
      </c>
      <c r="J23" s="30">
        <v>5</v>
      </c>
      <c r="K23" s="10">
        <f>I23*Tabela1[[#This Row],[ESTIMATIVA DE EXECUÇÃO EM 06 MESES]]</f>
        <v>42.5</v>
      </c>
      <c r="L23" s="5">
        <f>ROUNDUP(Tabela1[[#This Row],[ESFORÇO EM  HORAS]]*(11/8),0)</f>
        <v>12</v>
      </c>
      <c r="M23" s="4" t="s">
        <v>198</v>
      </c>
      <c r="N23" s="17" t="str">
        <f>IF($C$2="","",$C$2*Tabela1[[#This Row],[QUANTIDADE DE UST
(I*K)]])</f>
        <v/>
      </c>
      <c r="O23" s="17" t="str">
        <f>IFERROR(Tabela1[[#This Row],[ESTIMATIVA DE EXECUÇÃO EM 06 MESES]]*Tabela1[[#This Row],[VALOR DO ITEM DE SERVIÇO (R$)]],"")</f>
        <v/>
      </c>
    </row>
    <row r="24" spans="1:15" ht="117" customHeight="1" x14ac:dyDescent="0.25">
      <c r="A24" s="5">
        <v>1</v>
      </c>
      <c r="B24" s="5" t="s">
        <v>72</v>
      </c>
      <c r="C24" s="6" t="s">
        <v>132</v>
      </c>
      <c r="D24" s="3" t="s">
        <v>27</v>
      </c>
      <c r="E24" s="27" t="s">
        <v>143</v>
      </c>
      <c r="F24" s="3" t="s">
        <v>20</v>
      </c>
      <c r="G24" s="2" t="s">
        <v>114</v>
      </c>
      <c r="H24" s="5">
        <f>SUMIF('Horas estimadas'!$A$2:$A$89,Tabela1[[#This Row],[ID]],Tabela4435[Horas estimadas])</f>
        <v>17</v>
      </c>
      <c r="I24" s="10">
        <f>ROUND(Tabela1[[#This Row],[ESFORÇO EM  HORAS]],2)</f>
        <v>17</v>
      </c>
      <c r="J24" s="30">
        <v>4</v>
      </c>
      <c r="K24" s="10">
        <f>I24*Tabela1[[#This Row],[ESTIMATIVA DE EXECUÇÃO EM 06 MESES]]</f>
        <v>68</v>
      </c>
      <c r="L24" s="5">
        <f>ROUNDUP(Tabela1[[#This Row],[ESFORÇO EM  HORAS]]*(11/8),0)</f>
        <v>24</v>
      </c>
      <c r="M24" s="4" t="s">
        <v>198</v>
      </c>
      <c r="N24" s="17" t="str">
        <f>IF($C$2="","",$C$2*Tabela1[[#This Row],[QUANTIDADE DE UST
(I*K)]])</f>
        <v/>
      </c>
      <c r="O24" s="17" t="str">
        <f>IFERROR(Tabela1[[#This Row],[ESTIMATIVA DE EXECUÇÃO EM 06 MESES]]*Tabela1[[#This Row],[VALOR DO ITEM DE SERVIÇO (R$)]],"")</f>
        <v/>
      </c>
    </row>
    <row r="25" spans="1:15" ht="276" customHeight="1" x14ac:dyDescent="0.25">
      <c r="A25" s="5">
        <v>1</v>
      </c>
      <c r="B25" s="5" t="s">
        <v>71</v>
      </c>
      <c r="C25" s="20" t="s">
        <v>133</v>
      </c>
      <c r="D25" s="3" t="s">
        <v>21</v>
      </c>
      <c r="E25" s="27" t="s">
        <v>143</v>
      </c>
      <c r="F25" s="3" t="s">
        <v>10</v>
      </c>
      <c r="G25" s="2" t="s">
        <v>114</v>
      </c>
      <c r="H25" s="5">
        <f>SUMIF('Horas estimadas'!$A$2:$A$89,Tabela1[[#This Row],[ID]],Tabela4435[Horas estimadas])</f>
        <v>3.5</v>
      </c>
      <c r="I25" s="10">
        <f>ROUND(Tabela1[[#This Row],[ESFORÇO EM  HORAS]],2)</f>
        <v>3.5</v>
      </c>
      <c r="J25" s="30">
        <v>4</v>
      </c>
      <c r="K25" s="10">
        <f>I25*Tabela1[[#This Row],[ESTIMATIVA DE EXECUÇÃO EM 06 MESES]]</f>
        <v>14</v>
      </c>
      <c r="L25" s="5">
        <f>ROUNDUP(Tabela1[[#This Row],[ESFORÇO EM  HORAS]]*(11/8),0)</f>
        <v>5</v>
      </c>
      <c r="M25" s="4" t="s">
        <v>22</v>
      </c>
      <c r="N25" s="17" t="str">
        <f>IF($C$2="","",$C$2*Tabela1[[#This Row],[QUANTIDADE DE UST
(I*K)]])</f>
        <v/>
      </c>
      <c r="O25" s="17" t="str">
        <f>IFERROR(Tabela1[[#This Row],[ESTIMATIVA DE EXECUÇÃO EM 06 MESES]]*Tabela1[[#This Row],[VALOR DO ITEM DE SERVIÇO (R$)]],"")</f>
        <v/>
      </c>
    </row>
    <row r="26" spans="1:15" ht="270" customHeight="1" x14ac:dyDescent="0.25">
      <c r="A26" s="5">
        <v>1</v>
      </c>
      <c r="B26" s="5" t="s">
        <v>70</v>
      </c>
      <c r="C26" s="20" t="s">
        <v>134</v>
      </c>
      <c r="D26" s="3" t="s">
        <v>21</v>
      </c>
      <c r="E26" s="27" t="s">
        <v>143</v>
      </c>
      <c r="F26" s="3" t="s">
        <v>10</v>
      </c>
      <c r="G26" s="2" t="s">
        <v>114</v>
      </c>
      <c r="H26" s="5">
        <f>SUMIF('Horas estimadas'!$A$2:$A$89,Tabela1[[#This Row],[ID]],Tabela4435[Horas estimadas])</f>
        <v>7</v>
      </c>
      <c r="I26" s="10">
        <f>ROUND(Tabela1[[#This Row],[ESFORÇO EM  HORAS]],2)</f>
        <v>7</v>
      </c>
      <c r="J26" s="30">
        <v>4</v>
      </c>
      <c r="K26" s="10">
        <f>I26*Tabela1[[#This Row],[ESTIMATIVA DE EXECUÇÃO EM 06 MESES]]</f>
        <v>28</v>
      </c>
      <c r="L26" s="5">
        <f>ROUNDUP(Tabela1[[#This Row],[ESFORÇO EM  HORAS]]*(11/8),0)</f>
        <v>10</v>
      </c>
      <c r="M26" s="4" t="s">
        <v>22</v>
      </c>
      <c r="N26" s="17" t="str">
        <f>IF($C$2="","",$C$2*Tabela1[[#This Row],[QUANTIDADE DE UST
(I*K)]])</f>
        <v/>
      </c>
      <c r="O26" s="17" t="str">
        <f>IFERROR(Tabela1[[#This Row],[ESTIMATIVA DE EXECUÇÃO EM 06 MESES]]*Tabela1[[#This Row],[VALOR DO ITEM DE SERVIÇO (R$)]],"")</f>
        <v/>
      </c>
    </row>
    <row r="27" spans="1:15" ht="267.75" customHeight="1" x14ac:dyDescent="0.25">
      <c r="A27" s="5">
        <v>1</v>
      </c>
      <c r="B27" s="5" t="s">
        <v>69</v>
      </c>
      <c r="C27" s="20" t="s">
        <v>135</v>
      </c>
      <c r="D27" s="3" t="s">
        <v>21</v>
      </c>
      <c r="E27" s="27" t="s">
        <v>143</v>
      </c>
      <c r="F27" s="3" t="s">
        <v>10</v>
      </c>
      <c r="G27" s="2" t="s">
        <v>114</v>
      </c>
      <c r="H27" s="5">
        <f>SUMIF('Horas estimadas'!$A$2:$A$89,Tabela1[[#This Row],[ID]],Tabela4435[Horas estimadas])</f>
        <v>14</v>
      </c>
      <c r="I27" s="10">
        <f>ROUND(Tabela1[[#This Row],[ESFORÇO EM  HORAS]],2)</f>
        <v>14</v>
      </c>
      <c r="J27" s="30">
        <v>4</v>
      </c>
      <c r="K27" s="10">
        <f>I27*Tabela1[[#This Row],[ESTIMATIVA DE EXECUÇÃO EM 06 MESES]]</f>
        <v>56</v>
      </c>
      <c r="L27" s="5">
        <f>ROUNDUP(Tabela1[[#This Row],[ESFORÇO EM  HORAS]]*(11/8),0)</f>
        <v>20</v>
      </c>
      <c r="M27" s="4" t="s">
        <v>22</v>
      </c>
      <c r="N27" s="17" t="str">
        <f>IF($C$2="","",$C$2*Tabela1[[#This Row],[QUANTIDADE DE UST
(I*K)]])</f>
        <v/>
      </c>
      <c r="O27" s="17" t="str">
        <f>IFERROR(Tabela1[[#This Row],[ESTIMATIVA DE EXECUÇÃO EM 06 MESES]]*Tabela1[[#This Row],[VALOR DO ITEM DE SERVIÇO (R$)]],"")</f>
        <v/>
      </c>
    </row>
    <row r="28" spans="1:15" ht="33.75" customHeight="1" x14ac:dyDescent="0.25">
      <c r="A28" s="50" t="s">
        <v>94</v>
      </c>
      <c r="B28" s="50"/>
      <c r="C28" s="50"/>
      <c r="D28" s="50"/>
      <c r="E28" s="50"/>
      <c r="F28" s="50"/>
      <c r="G28" s="50"/>
      <c r="H28" s="50"/>
      <c r="I28" s="50"/>
      <c r="J28" s="50"/>
      <c r="K28" s="35">
        <f>SUBTOTAL(109,K4:K27)</f>
        <v>6435.75</v>
      </c>
      <c r="L28" s="50" t="s">
        <v>95</v>
      </c>
      <c r="M28" s="50"/>
      <c r="N28" s="50"/>
      <c r="O28" s="36">
        <f>ROUNDUP(SUBTOTAL(109,Tabela1[ESTIMATIVA SEMESTRAL DE VALOR DO ITEM DE SERVIÇO (R$)]),2)</f>
        <v>0</v>
      </c>
    </row>
    <row r="29" spans="1:15" x14ac:dyDescent="0.25">
      <c r="H29" s="1"/>
      <c r="I29" s="1"/>
      <c r="J29" s="1"/>
      <c r="K29" s="1"/>
      <c r="L29" s="1"/>
    </row>
    <row r="31" spans="1:15" x14ac:dyDescent="0.25">
      <c r="N31" s="18"/>
      <c r="O31" s="18"/>
    </row>
    <row r="32" spans="1:15" x14ac:dyDescent="0.25">
      <c r="N32" s="18"/>
    </row>
    <row r="33" spans="14:15" x14ac:dyDescent="0.25">
      <c r="N33" s="18"/>
      <c r="O33" s="18"/>
    </row>
    <row r="35" spans="14:15" x14ac:dyDescent="0.25">
      <c r="O35" s="18"/>
    </row>
  </sheetData>
  <mergeCells count="3">
    <mergeCell ref="A28:J28"/>
    <mergeCell ref="L28:N28"/>
    <mergeCell ref="A2:B2"/>
  </mergeCell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617B8815-2556-444D-83A7-1089D4C4F979}">
          <x14:formula1>
            <xm:f>'Perfil profissional'!$A$2:$A$4</xm:f>
          </x14:formula1>
          <xm:sqref>G4:G27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64C6F-9C75-4B53-BCED-31E9E1E66E22}">
  <dimension ref="A1:D89"/>
  <sheetViews>
    <sheetView workbookViewId="0">
      <selection activeCell="D75" sqref="D75"/>
    </sheetView>
  </sheetViews>
  <sheetFormatPr defaultRowHeight="15" x14ac:dyDescent="0.25"/>
  <cols>
    <col min="2" max="2" width="73.28515625" customWidth="1"/>
    <col min="3" max="3" width="98.42578125" bestFit="1" customWidth="1"/>
    <col min="4" max="4" width="15.5703125" style="11" bestFit="1" customWidth="1"/>
  </cols>
  <sheetData>
    <row r="1" spans="1:4" x14ac:dyDescent="0.25">
      <c r="A1" s="12" t="s">
        <v>1</v>
      </c>
      <c r="B1" s="13" t="s">
        <v>67</v>
      </c>
      <c r="C1" s="1" t="s">
        <v>28</v>
      </c>
      <c r="D1" s="11" t="s">
        <v>29</v>
      </c>
    </row>
    <row r="2" spans="1:4" x14ac:dyDescent="0.25">
      <c r="A2" s="15" t="s">
        <v>68</v>
      </c>
      <c r="B2" s="14" t="str">
        <f>VLOOKUP(A2,Tabela1[[ID]:[ITEM DE SERVIÇO]],2,FALSE)</f>
        <v>Apoio ao levantamento inicial de informações do PDTIC</v>
      </c>
      <c r="C2" t="s">
        <v>30</v>
      </c>
      <c r="D2" s="11">
        <v>32</v>
      </c>
    </row>
    <row r="3" spans="1:4" x14ac:dyDescent="0.25">
      <c r="A3" s="16" t="s">
        <v>68</v>
      </c>
      <c r="B3" s="21" t="str">
        <f>VLOOKUP(A3,Tabela1[[ID]:[ITEM DE SERVIÇO]],2,FALSE)</f>
        <v>Apoio ao levantamento inicial de informações do PDTIC</v>
      </c>
      <c r="C3" t="s">
        <v>98</v>
      </c>
      <c r="D3" s="11">
        <v>20</v>
      </c>
    </row>
    <row r="4" spans="1:4" x14ac:dyDescent="0.25">
      <c r="A4" s="15" t="s">
        <v>68</v>
      </c>
      <c r="B4" s="14" t="str">
        <f>VLOOKUP(A4,Tabela1[[ID]:[ITEM DE SERVIÇO]],2,FALSE)</f>
        <v>Apoio ao levantamento inicial de informações do PDTIC</v>
      </c>
      <c r="C4" t="s">
        <v>31</v>
      </c>
      <c r="D4" s="11">
        <v>14</v>
      </c>
    </row>
    <row r="5" spans="1:4" x14ac:dyDescent="0.25">
      <c r="A5" s="16" t="s">
        <v>68</v>
      </c>
      <c r="B5" s="21" t="str">
        <f>VLOOKUP(A5,Tabela1[[ID]:[ITEM DE SERVIÇO]],2,FALSE)</f>
        <v>Apoio ao levantamento inicial de informações do PDTIC</v>
      </c>
      <c r="C5" t="s">
        <v>61</v>
      </c>
      <c r="D5" s="11">
        <v>8</v>
      </c>
    </row>
    <row r="6" spans="1:4" x14ac:dyDescent="0.25">
      <c r="A6" s="15" t="s">
        <v>68</v>
      </c>
      <c r="B6" s="14" t="str">
        <f>VLOOKUP(A6,Tabela1[[ID]:[ITEM DE SERVIÇO]],2,FALSE)</f>
        <v>Apoio ao levantamento inicial de informações do PDTIC</v>
      </c>
      <c r="C6" t="s">
        <v>32</v>
      </c>
      <c r="D6" s="11">
        <v>6</v>
      </c>
    </row>
    <row r="7" spans="1:4" x14ac:dyDescent="0.25">
      <c r="A7" s="16" t="s">
        <v>91</v>
      </c>
      <c r="B7" s="21" t="str">
        <f>VLOOKUP(A7,Tabela1[[ID]:[ITEM DE SERVIÇO]],2,FALSE)</f>
        <v>Apoio a consolidação do portfólio de projetos do PDTIC</v>
      </c>
      <c r="C7" t="s">
        <v>99</v>
      </c>
      <c r="D7" s="11">
        <v>16</v>
      </c>
    </row>
    <row r="8" spans="1:4" x14ac:dyDescent="0.25">
      <c r="A8" s="15" t="s">
        <v>91</v>
      </c>
      <c r="B8" s="14" t="str">
        <f>VLOOKUP(A8,Tabela1[[ID]:[ITEM DE SERVIÇO]],2,FALSE)</f>
        <v>Apoio a consolidação do portfólio de projetos do PDTIC</v>
      </c>
      <c r="C8" t="s">
        <v>100</v>
      </c>
      <c r="D8" s="11">
        <v>24</v>
      </c>
    </row>
    <row r="9" spans="1:4" x14ac:dyDescent="0.25">
      <c r="A9" s="16" t="s">
        <v>91</v>
      </c>
      <c r="B9" s="21" t="str">
        <f>VLOOKUP(A9,Tabela1[[ID]:[ITEM DE SERVIÇO]],2,FALSE)</f>
        <v>Apoio a consolidação do portfólio de projetos do PDTIC</v>
      </c>
      <c r="C9" t="s">
        <v>33</v>
      </c>
      <c r="D9" s="11">
        <v>16</v>
      </c>
    </row>
    <row r="10" spans="1:4" x14ac:dyDescent="0.25">
      <c r="A10" s="15" t="s">
        <v>91</v>
      </c>
      <c r="B10" s="14" t="str">
        <f>VLOOKUP(A10,Tabela1[[ID]:[ITEM DE SERVIÇO]],2,FALSE)</f>
        <v>Apoio a consolidação do portfólio de projetos do PDTIC</v>
      </c>
      <c r="C10" t="s">
        <v>34</v>
      </c>
      <c r="D10" s="11">
        <v>16</v>
      </c>
    </row>
    <row r="11" spans="1:4" x14ac:dyDescent="0.25">
      <c r="A11" s="16" t="s">
        <v>91</v>
      </c>
      <c r="B11" s="21" t="str">
        <f>VLOOKUP(A11,Tabela1[[ID]:[ITEM DE SERVIÇO]],2,FALSE)</f>
        <v>Apoio a consolidação do portfólio de projetos do PDTIC</v>
      </c>
      <c r="C11" t="s">
        <v>139</v>
      </c>
      <c r="D11" s="11">
        <v>14</v>
      </c>
    </row>
    <row r="12" spans="1:4" x14ac:dyDescent="0.25">
      <c r="A12" s="15" t="s">
        <v>90</v>
      </c>
      <c r="B12" s="14" t="str">
        <f>VLOOKUP(A12,Tabela1[[ID]:[ITEM DE SERVIÇO]],2,FALSE)</f>
        <v>Apoio a revisão do portfólio de projetos do PDTIC</v>
      </c>
      <c r="C12" t="s">
        <v>35</v>
      </c>
      <c r="D12" s="11">
        <v>8</v>
      </c>
    </row>
    <row r="13" spans="1:4" x14ac:dyDescent="0.25">
      <c r="A13" s="16" t="s">
        <v>90</v>
      </c>
      <c r="B13" s="21" t="str">
        <f>VLOOKUP(A13,Tabela1[[ID]:[ITEM DE SERVIÇO]],2,FALSE)</f>
        <v>Apoio a revisão do portfólio de projetos do PDTIC</v>
      </c>
      <c r="C13" t="s">
        <v>36</v>
      </c>
      <c r="D13" s="11">
        <v>8</v>
      </c>
    </row>
    <row r="14" spans="1:4" x14ac:dyDescent="0.25">
      <c r="A14" s="15" t="s">
        <v>90</v>
      </c>
      <c r="B14" s="14" t="str">
        <f>VLOOKUP(A14,Tabela1[[ID]:[ITEM DE SERVIÇO]],2,FALSE)</f>
        <v>Apoio a revisão do portfólio de projetos do PDTIC</v>
      </c>
      <c r="C14" t="s">
        <v>102</v>
      </c>
      <c r="D14" s="11">
        <v>8</v>
      </c>
    </row>
    <row r="15" spans="1:4" x14ac:dyDescent="0.25">
      <c r="A15" s="16" t="s">
        <v>90</v>
      </c>
      <c r="B15" s="21" t="str">
        <f>VLOOKUP(A15,Tabela1[[ID]:[ITEM DE SERVIÇO]],2,FALSE)</f>
        <v>Apoio a revisão do portfólio de projetos do PDTIC</v>
      </c>
      <c r="C15" t="s">
        <v>37</v>
      </c>
      <c r="D15" s="11">
        <v>10</v>
      </c>
    </row>
    <row r="16" spans="1:4" x14ac:dyDescent="0.25">
      <c r="A16" s="15" t="s">
        <v>90</v>
      </c>
      <c r="B16" s="14" t="str">
        <f>VLOOKUP(A16,Tabela1[[ID]:[ITEM DE SERVIÇO]],2,FALSE)</f>
        <v>Apoio a revisão do portfólio de projetos do PDTIC</v>
      </c>
      <c r="C16" t="s">
        <v>38</v>
      </c>
      <c r="D16" s="11">
        <v>6</v>
      </c>
    </row>
    <row r="17" spans="1:4" x14ac:dyDescent="0.25">
      <c r="A17" s="16" t="s">
        <v>89</v>
      </c>
      <c r="B17" s="21" t="str">
        <f>VLOOKUP(A17,Tabela1[[ID]:[ITEM DE SERVIÇO]],2,FALSE)</f>
        <v>Cadastro do portfólio de projetos do PDTIC no GEPNET</v>
      </c>
      <c r="C17" t="s">
        <v>121</v>
      </c>
      <c r="D17" s="11">
        <v>1</v>
      </c>
    </row>
    <row r="18" spans="1:4" x14ac:dyDescent="0.25">
      <c r="A18" s="15" t="s">
        <v>89</v>
      </c>
      <c r="B18" s="14" t="str">
        <f>VLOOKUP(A18,Tabela1[[ID]:[ITEM DE SERVIÇO]],2,FALSE)</f>
        <v>Cadastro do portfólio de projetos do PDTIC no GEPNET</v>
      </c>
      <c r="C18" t="s">
        <v>124</v>
      </c>
      <c r="D18" s="11">
        <v>0.5</v>
      </c>
    </row>
    <row r="19" spans="1:4" x14ac:dyDescent="0.25">
      <c r="A19" s="16" t="s">
        <v>88</v>
      </c>
      <c r="B19" s="21" t="str">
        <f>VLOOKUP(A19,Tabela1[[ID]:[ITEM DE SERVIÇO]],2,FALSE)</f>
        <v>Apoio ao levantamento de informações da execução do PDTIC</v>
      </c>
      <c r="C19" t="s">
        <v>104</v>
      </c>
      <c r="D19" s="11">
        <v>0.25</v>
      </c>
    </row>
    <row r="20" spans="1:4" x14ac:dyDescent="0.25">
      <c r="A20" s="15" t="s">
        <v>88</v>
      </c>
      <c r="B20" s="14" t="str">
        <f>VLOOKUP(A20,Tabela1[[ID]:[ITEM DE SERVIÇO]],2,FALSE)</f>
        <v>Apoio ao levantamento de informações da execução do PDTIC</v>
      </c>
      <c r="C20" t="s">
        <v>39</v>
      </c>
      <c r="D20" s="11">
        <v>0.75</v>
      </c>
    </row>
    <row r="21" spans="1:4" x14ac:dyDescent="0.25">
      <c r="A21" s="16" t="s">
        <v>88</v>
      </c>
      <c r="B21" s="21" t="str">
        <f>VLOOKUP(A21,Tabela1[[ID]:[ITEM DE SERVIÇO]],2,FALSE)</f>
        <v>Apoio ao levantamento de informações da execução do PDTIC</v>
      </c>
      <c r="C21" t="s">
        <v>40</v>
      </c>
      <c r="D21" s="11">
        <v>1</v>
      </c>
    </row>
    <row r="22" spans="1:4" x14ac:dyDescent="0.25">
      <c r="A22" s="15" t="s">
        <v>87</v>
      </c>
      <c r="B22" s="14" t="str">
        <f>VLOOKUP(A22,Tabela1[[ID]:[ITEM DE SERVIÇO]],2,FALSE)</f>
        <v xml:space="preserve">Apoio a etapa de iniciação de projetos em programas de gestão de projetos (GEPNET), exceto projetos de desenvolvimento </v>
      </c>
      <c r="C22" t="s">
        <v>106</v>
      </c>
      <c r="D22" s="11">
        <f>15/60</f>
        <v>0.25</v>
      </c>
    </row>
    <row r="23" spans="1:4" x14ac:dyDescent="0.25">
      <c r="A23" s="16" t="s">
        <v>87</v>
      </c>
      <c r="B23" s="21" t="str">
        <f>VLOOKUP(A23,Tabela1[[ID]:[ITEM DE SERVIÇO]],2,FALSE)</f>
        <v xml:space="preserve">Apoio a etapa de iniciação de projetos em programas de gestão de projetos (GEPNET), exceto projetos de desenvolvimento </v>
      </c>
      <c r="C23" t="s">
        <v>41</v>
      </c>
      <c r="D23" s="11">
        <v>0.5</v>
      </c>
    </row>
    <row r="24" spans="1:4" x14ac:dyDescent="0.25">
      <c r="A24" s="15" t="s">
        <v>87</v>
      </c>
      <c r="B24" s="14" t="str">
        <f>VLOOKUP(A24,Tabela1[[ID]:[ITEM DE SERVIÇO]],2,FALSE)</f>
        <v xml:space="preserve">Apoio a etapa de iniciação de projetos em programas de gestão de projetos (GEPNET), exceto projetos de desenvolvimento </v>
      </c>
      <c r="C24" t="s">
        <v>42</v>
      </c>
      <c r="D24" s="11">
        <v>0.5</v>
      </c>
    </row>
    <row r="25" spans="1:4" x14ac:dyDescent="0.25">
      <c r="A25" s="16" t="s">
        <v>87</v>
      </c>
      <c r="B25" s="21" t="str">
        <f>VLOOKUP(A25,Tabela1[[ID]:[ITEM DE SERVIÇO]],2,FALSE)</f>
        <v xml:space="preserve">Apoio a etapa de iniciação de projetos em programas de gestão de projetos (GEPNET), exceto projetos de desenvolvimento </v>
      </c>
      <c r="C25" t="s">
        <v>43</v>
      </c>
      <c r="D25" s="11">
        <v>2</v>
      </c>
    </row>
    <row r="26" spans="1:4" x14ac:dyDescent="0.25">
      <c r="A26" s="15" t="s">
        <v>87</v>
      </c>
      <c r="B26" s="14" t="str">
        <f>VLOOKUP(A26,Tabela1[[ID]:[ITEM DE SERVIÇO]],2,FALSE)</f>
        <v xml:space="preserve">Apoio a etapa de iniciação de projetos em programas de gestão de projetos (GEPNET), exceto projetos de desenvolvimento </v>
      </c>
      <c r="C26" t="s">
        <v>44</v>
      </c>
      <c r="D26" s="11">
        <v>0.5</v>
      </c>
    </row>
    <row r="27" spans="1:4" x14ac:dyDescent="0.25">
      <c r="A27" s="16" t="s">
        <v>86</v>
      </c>
      <c r="B27" s="21" t="str">
        <f>VLOOKUP(A27,Tabela1[[ID]:[ITEM DE SERVIÇO]],2,FALSE)</f>
        <v>Apoio a etapa de replanejamento de projetos em programas de gestão de projetos (GEPNET), exceto projetos de desenvolvimento</v>
      </c>
      <c r="C27" t="s">
        <v>106</v>
      </c>
      <c r="D27" s="11">
        <v>0.25</v>
      </c>
    </row>
    <row r="28" spans="1:4" x14ac:dyDescent="0.25">
      <c r="A28" s="15" t="s">
        <v>86</v>
      </c>
      <c r="B28" s="14" t="str">
        <f>VLOOKUP(A28,Tabela1[[ID]:[ITEM DE SERVIÇO]],2,FALSE)</f>
        <v>Apoio a etapa de replanejamento de projetos em programas de gestão de projetos (GEPNET), exceto projetos de desenvolvimento</v>
      </c>
      <c r="C28" t="s">
        <v>45</v>
      </c>
      <c r="D28" s="11">
        <v>0.5</v>
      </c>
    </row>
    <row r="29" spans="1:4" x14ac:dyDescent="0.25">
      <c r="A29" s="16" t="s">
        <v>86</v>
      </c>
      <c r="B29" s="21" t="str">
        <f>VLOOKUP(A29,Tabela1[[ID]:[ITEM DE SERVIÇO]],2,FALSE)</f>
        <v>Apoio a etapa de replanejamento de projetos em programas de gestão de projetos (GEPNET), exceto projetos de desenvolvimento</v>
      </c>
      <c r="C29" t="s">
        <v>46</v>
      </c>
      <c r="D29" s="11">
        <v>0.5</v>
      </c>
    </row>
    <row r="30" spans="1:4" x14ac:dyDescent="0.25">
      <c r="A30" s="15" t="s">
        <v>86</v>
      </c>
      <c r="B30" s="14" t="str">
        <f>VLOOKUP(A30,Tabela1[[ID]:[ITEM DE SERVIÇO]],2,FALSE)</f>
        <v>Apoio a etapa de replanejamento de projetos em programas de gestão de projetos (GEPNET), exceto projetos de desenvolvimento</v>
      </c>
      <c r="C30" t="s">
        <v>60</v>
      </c>
      <c r="D30" s="11">
        <v>1.25</v>
      </c>
    </row>
    <row r="31" spans="1:4" x14ac:dyDescent="0.25">
      <c r="A31" s="16" t="s">
        <v>86</v>
      </c>
      <c r="B31" s="21" t="str">
        <f>VLOOKUP(A31,Tabela1[[ID]:[ITEM DE SERVIÇO]],2,FALSE)</f>
        <v>Apoio a etapa de replanejamento de projetos em programas de gestão de projetos (GEPNET), exceto projetos de desenvolvimento</v>
      </c>
      <c r="C31" t="s">
        <v>82</v>
      </c>
      <c r="D31" s="11">
        <v>0.5</v>
      </c>
    </row>
    <row r="32" spans="1:4" x14ac:dyDescent="0.25">
      <c r="A32" s="15" t="s">
        <v>85</v>
      </c>
      <c r="B32" s="14" t="str">
        <f>VLOOKUP(A32,Tabela1[[ID]:[ITEM DE SERVIÇO]],2,FALSE)</f>
        <v>Apoio a etapa de fechamento de projetos em programas de gestão de projetos (GEPNET), exceto projetos de desenvolvimento</v>
      </c>
      <c r="C32" t="s">
        <v>106</v>
      </c>
      <c r="D32" s="11">
        <v>0.25</v>
      </c>
    </row>
    <row r="33" spans="1:4" x14ac:dyDescent="0.25">
      <c r="A33" s="16" t="s">
        <v>85</v>
      </c>
      <c r="B33" s="21" t="str">
        <f>VLOOKUP(A33,Tabela1[[ID]:[ITEM DE SERVIÇO]],2,FALSE)</f>
        <v>Apoio a etapa de fechamento de projetos em programas de gestão de projetos (GEPNET), exceto projetos de desenvolvimento</v>
      </c>
      <c r="C33" t="s">
        <v>47</v>
      </c>
      <c r="D33" s="11">
        <f>30/60</f>
        <v>0.5</v>
      </c>
    </row>
    <row r="34" spans="1:4" x14ac:dyDescent="0.25">
      <c r="A34" s="15" t="s">
        <v>85</v>
      </c>
      <c r="B34" s="14" t="str">
        <f>VLOOKUP(A34,Tabela1[[ID]:[ITEM DE SERVIÇO]],2,FALSE)</f>
        <v>Apoio a etapa de fechamento de projetos em programas de gestão de projetos (GEPNET), exceto projetos de desenvolvimento</v>
      </c>
      <c r="C34" t="s">
        <v>48</v>
      </c>
      <c r="D34" s="11">
        <v>0.5</v>
      </c>
    </row>
    <row r="35" spans="1:4" x14ac:dyDescent="0.25">
      <c r="A35" s="16" t="s">
        <v>85</v>
      </c>
      <c r="B35" s="21" t="str">
        <f>VLOOKUP(A35,Tabela1[[ID]:[ITEM DE SERVIÇO]],2,FALSE)</f>
        <v>Apoio a etapa de fechamento de projetos em programas de gestão de projetos (GEPNET), exceto projetos de desenvolvimento</v>
      </c>
      <c r="C35" t="s">
        <v>49</v>
      </c>
      <c r="D35" s="11">
        <f>15/60</f>
        <v>0.25</v>
      </c>
    </row>
    <row r="36" spans="1:4" x14ac:dyDescent="0.25">
      <c r="A36" s="15" t="s">
        <v>85</v>
      </c>
      <c r="B36" s="14" t="str">
        <f>VLOOKUP(A36,Tabela1[[ID]:[ITEM DE SERVIÇO]],2,FALSE)</f>
        <v>Apoio a etapa de fechamento de projetos em programas de gestão de projetos (GEPNET), exceto projetos de desenvolvimento</v>
      </c>
      <c r="C36" t="s">
        <v>50</v>
      </c>
      <c r="D36" s="11">
        <f>15/60</f>
        <v>0.25</v>
      </c>
    </row>
    <row r="37" spans="1:4" x14ac:dyDescent="0.25">
      <c r="A37" s="16" t="s">
        <v>84</v>
      </c>
      <c r="B37" s="21" t="str">
        <f>VLOOKUP(A37,Tabela1[[ID]:[ITEM DE SERVIÇO]],2,FALSE)</f>
        <v>Apoio a etapa de execução de projetos em programas de gestão de projetos (GEPNET), exceto projetos de desenvolvimento</v>
      </c>
      <c r="C37" t="s">
        <v>106</v>
      </c>
      <c r="D37" s="11">
        <v>0.25</v>
      </c>
    </row>
    <row r="38" spans="1:4" x14ac:dyDescent="0.25">
      <c r="A38" s="15" t="s">
        <v>84</v>
      </c>
      <c r="B38" s="14" t="str">
        <f>VLOOKUP(A38,Tabela1[[ID]:[ITEM DE SERVIÇO]],2,FALSE)</f>
        <v>Apoio a etapa de execução de projetos em programas de gestão de projetos (GEPNET), exceto projetos de desenvolvimento</v>
      </c>
      <c r="C38" t="s">
        <v>51</v>
      </c>
      <c r="D38" s="11">
        <v>0.25</v>
      </c>
    </row>
    <row r="39" spans="1:4" x14ac:dyDescent="0.25">
      <c r="A39" s="16" t="s">
        <v>84</v>
      </c>
      <c r="B39" s="21" t="str">
        <f>VLOOKUP(A39,Tabela1[[ID]:[ITEM DE SERVIÇO]],2,FALSE)</f>
        <v>Apoio a etapa de execução de projetos em programas de gestão de projetos (GEPNET), exceto projetos de desenvolvimento</v>
      </c>
      <c r="C39" t="s">
        <v>52</v>
      </c>
      <c r="D39" s="11">
        <v>0.25</v>
      </c>
    </row>
    <row r="40" spans="1:4" x14ac:dyDescent="0.25">
      <c r="A40" s="15" t="s">
        <v>84</v>
      </c>
      <c r="B40" s="14" t="str">
        <f>VLOOKUP(A40,Tabela1[[ID]:[ITEM DE SERVIÇO]],2,FALSE)</f>
        <v>Apoio a etapa de execução de projetos em programas de gestão de projetos (GEPNET), exceto projetos de desenvolvimento</v>
      </c>
      <c r="C40" t="s">
        <v>54</v>
      </c>
      <c r="D40" s="11">
        <v>0.25</v>
      </c>
    </row>
    <row r="41" spans="1:4" x14ac:dyDescent="0.25">
      <c r="A41" s="16" t="s">
        <v>84</v>
      </c>
      <c r="B41" s="21" t="str">
        <f>VLOOKUP(A41,Tabela1[[ID]:[ITEM DE SERVIÇO]],2,FALSE)</f>
        <v>Apoio a etapa de execução de projetos em programas de gestão de projetos (GEPNET), exceto projetos de desenvolvimento</v>
      </c>
      <c r="C41" t="s">
        <v>53</v>
      </c>
      <c r="D41" s="11">
        <v>0.25</v>
      </c>
    </row>
    <row r="42" spans="1:4" x14ac:dyDescent="0.25">
      <c r="A42" s="15" t="s">
        <v>83</v>
      </c>
      <c r="B42" s="14" t="str">
        <f>VLOOKUP(A42,Tabela1[[ID]:[ITEM DE SERVIÇO]],2,FALSE)</f>
        <v>Apoio a etapa de iniciação de projetos em programas de gestão de projetos (GEPNET, Microsoft Project,  outros) e no sistema de processo eletrônico (SEI!, outros) para projetos de desenvolvimento</v>
      </c>
      <c r="C42" t="s">
        <v>106</v>
      </c>
      <c r="D42" s="11">
        <f>15/60</f>
        <v>0.25</v>
      </c>
    </row>
    <row r="43" spans="1:4" x14ac:dyDescent="0.25">
      <c r="A43" s="16" t="s">
        <v>83</v>
      </c>
      <c r="B43" s="21" t="str">
        <f>VLOOKUP(A43,Tabela1[[ID]:[ITEM DE SERVIÇO]],2,FALSE)</f>
        <v>Apoio a etapa de iniciação de projetos em programas de gestão de projetos (GEPNET, Microsoft Project,  outros) e no sistema de processo eletrônico (SEI!, outros) para projetos de desenvolvimento</v>
      </c>
      <c r="C43" t="s">
        <v>41</v>
      </c>
      <c r="D43" s="11">
        <v>2</v>
      </c>
    </row>
    <row r="44" spans="1:4" x14ac:dyDescent="0.25">
      <c r="A44" s="15" t="s">
        <v>83</v>
      </c>
      <c r="B44" s="14" t="str">
        <f>VLOOKUP(A44,Tabela1[[ID]:[ITEM DE SERVIÇO]],2,FALSE)</f>
        <v>Apoio a etapa de iniciação de projetos em programas de gestão de projetos (GEPNET, Microsoft Project,  outros) e no sistema de processo eletrônico (SEI!, outros) para projetos de desenvolvimento</v>
      </c>
      <c r="C44" t="s">
        <v>42</v>
      </c>
      <c r="D44" s="11">
        <v>0.5</v>
      </c>
    </row>
    <row r="45" spans="1:4" x14ac:dyDescent="0.25">
      <c r="A45" s="16" t="s">
        <v>83</v>
      </c>
      <c r="B45" s="21" t="str">
        <f>VLOOKUP(A45,Tabela1[[ID]:[ITEM DE SERVIÇO]],2,FALSE)</f>
        <v>Apoio a etapa de iniciação de projetos em programas de gestão de projetos (GEPNET, Microsoft Project,  outros) e no sistema de processo eletrônico (SEI!, outros) para projetos de desenvolvimento</v>
      </c>
      <c r="C45" t="s">
        <v>43</v>
      </c>
      <c r="D45" s="11">
        <v>2</v>
      </c>
    </row>
    <row r="46" spans="1:4" x14ac:dyDescent="0.25">
      <c r="A46" s="15" t="s">
        <v>83</v>
      </c>
      <c r="B46" s="14" t="str">
        <f>VLOOKUP(A46,Tabela1[[ID]:[ITEM DE SERVIÇO]],2,FALSE)</f>
        <v>Apoio a etapa de iniciação de projetos em programas de gestão de projetos (GEPNET, Microsoft Project,  outros) e no sistema de processo eletrônico (SEI!, outros) para projetos de desenvolvimento</v>
      </c>
      <c r="C46" t="s">
        <v>44</v>
      </c>
      <c r="D46" s="11">
        <v>0.5</v>
      </c>
    </row>
    <row r="47" spans="1:4" x14ac:dyDescent="0.25">
      <c r="A47" s="16" t="s">
        <v>83</v>
      </c>
      <c r="B47" s="21" t="str">
        <f>VLOOKUP(A47,Tabela1[[ID]:[ITEM DE SERVIÇO]],2,FALSE)</f>
        <v>Apoio a etapa de iniciação de projetos em programas de gestão de projetos (GEPNET, Microsoft Project,  outros) e no sistema de processo eletrônico (SEI!, outros) para projetos de desenvolvimento</v>
      </c>
      <c r="C47" t="s">
        <v>153</v>
      </c>
      <c r="D47" s="11">
        <v>0.5</v>
      </c>
    </row>
    <row r="48" spans="1:4" x14ac:dyDescent="0.25">
      <c r="A48" s="15" t="s">
        <v>83</v>
      </c>
      <c r="B48" s="14" t="str">
        <f>VLOOKUP(A48,Tabela1[[ID]:[ITEM DE SERVIÇO]],2,FALSE)</f>
        <v>Apoio a etapa de iniciação de projetos em programas de gestão de projetos (GEPNET, Microsoft Project,  outros) e no sistema de processo eletrônico (SEI!, outros) para projetos de desenvolvimento</v>
      </c>
      <c r="C48" t="s">
        <v>154</v>
      </c>
      <c r="D48" s="11">
        <v>0.5</v>
      </c>
    </row>
    <row r="49" spans="1:4" x14ac:dyDescent="0.25">
      <c r="A49" s="16" t="s">
        <v>81</v>
      </c>
      <c r="B49" s="21" t="str">
        <f>VLOOKUP(A49,Tabela1[[ID]:[ITEM DE SERVIÇO]],2,FALSE)</f>
        <v>Apoio a etapa de replanejamento de projetos em programas de gestão de projetos (GEPNET, Microsoft Project,  outros) e no sistema de processo eletrônico (SEI!, outros), para projetos de desenvolvimento</v>
      </c>
      <c r="C49" t="s">
        <v>110</v>
      </c>
      <c r="D49" s="11">
        <v>0.25</v>
      </c>
    </row>
    <row r="50" spans="1:4" x14ac:dyDescent="0.25">
      <c r="A50" s="15" t="s">
        <v>81</v>
      </c>
      <c r="B50" s="14" t="str">
        <f>VLOOKUP(A50,Tabela1[[ID]:[ITEM DE SERVIÇO]],2,FALSE)</f>
        <v>Apoio a etapa de replanejamento de projetos em programas de gestão de projetos (GEPNET, Microsoft Project,  outros) e no sistema de processo eletrônico (SEI!, outros), para projetos de desenvolvimento</v>
      </c>
      <c r="C50" t="s">
        <v>45</v>
      </c>
      <c r="D50" s="11">
        <v>1</v>
      </c>
    </row>
    <row r="51" spans="1:4" x14ac:dyDescent="0.25">
      <c r="A51" s="16" t="s">
        <v>81</v>
      </c>
      <c r="B51" s="21" t="str">
        <f>VLOOKUP(A51,Tabela1[[ID]:[ITEM DE SERVIÇO]],2,FALSE)</f>
        <v>Apoio a etapa de replanejamento de projetos em programas de gestão de projetos (GEPNET, Microsoft Project,  outros) e no sistema de processo eletrônico (SEI!, outros), para projetos de desenvolvimento</v>
      </c>
      <c r="C51" t="s">
        <v>46</v>
      </c>
      <c r="D51" s="11">
        <v>0.5</v>
      </c>
    </row>
    <row r="52" spans="1:4" x14ac:dyDescent="0.25">
      <c r="A52" s="15" t="s">
        <v>81</v>
      </c>
      <c r="B52" s="14" t="str">
        <f>VLOOKUP(A52,Tabela1[[ID]:[ITEM DE SERVIÇO]],2,FALSE)</f>
        <v>Apoio a etapa de replanejamento de projetos em programas de gestão de projetos (GEPNET, Microsoft Project,  outros) e no sistema de processo eletrônico (SEI!, outros), para projetos de desenvolvimento</v>
      </c>
      <c r="C52" t="s">
        <v>60</v>
      </c>
      <c r="D52" s="11">
        <v>1.25</v>
      </c>
    </row>
    <row r="53" spans="1:4" x14ac:dyDescent="0.25">
      <c r="A53" s="16" t="s">
        <v>81</v>
      </c>
      <c r="B53" s="21" t="str">
        <f>VLOOKUP(A53,Tabela1[[ID]:[ITEM DE SERVIÇO]],2,FALSE)</f>
        <v>Apoio a etapa de replanejamento de projetos em programas de gestão de projetos (GEPNET, Microsoft Project,  outros) e no sistema de processo eletrônico (SEI!, outros), para projetos de desenvolvimento</v>
      </c>
      <c r="C53" t="s">
        <v>82</v>
      </c>
      <c r="D53" s="11">
        <v>0.5</v>
      </c>
    </row>
    <row r="54" spans="1:4" x14ac:dyDescent="0.25">
      <c r="A54" s="15" t="s">
        <v>81</v>
      </c>
      <c r="B54" s="14" t="str">
        <f>VLOOKUP(A54,Tabela1[[ID]:[ITEM DE SERVIÇO]],2,FALSE)</f>
        <v>Apoio a etapa de replanejamento de projetos em programas de gestão de projetos (GEPNET, Microsoft Project,  outros) e no sistema de processo eletrônico (SEI!, outros), para projetos de desenvolvimento</v>
      </c>
      <c r="C54" t="s">
        <v>155</v>
      </c>
      <c r="D54" s="11">
        <v>0.5</v>
      </c>
    </row>
    <row r="55" spans="1:4" x14ac:dyDescent="0.25">
      <c r="A55" s="16" t="s">
        <v>81</v>
      </c>
      <c r="B55" s="21" t="str">
        <f>VLOOKUP(A55,Tabela1[[ID]:[ITEM DE SERVIÇO]],2,FALSE)</f>
        <v>Apoio a etapa de replanejamento de projetos em programas de gestão de projetos (GEPNET, Microsoft Project,  outros) e no sistema de processo eletrônico (SEI!, outros), para projetos de desenvolvimento</v>
      </c>
      <c r="C55" t="s">
        <v>156</v>
      </c>
      <c r="D55" s="11">
        <v>0.5</v>
      </c>
    </row>
    <row r="56" spans="1:4" x14ac:dyDescent="0.25">
      <c r="A56" s="15" t="s">
        <v>80</v>
      </c>
      <c r="B56" s="14" t="str">
        <f>VLOOKUP(A56,Tabela1[[ID]:[ITEM DE SERVIÇO]],2,FALSE)</f>
        <v>Apoio a etapa de fechamento de projetos em programas de gestão de projetos (GEPNET, Microsoft Project, outros) e no sistema de processo eletrônico (SEI!, outros) para projetos de desenvolvimento</v>
      </c>
      <c r="C56" t="s">
        <v>106</v>
      </c>
      <c r="D56" s="11">
        <v>0.25</v>
      </c>
    </row>
    <row r="57" spans="1:4" x14ac:dyDescent="0.25">
      <c r="A57" s="16" t="s">
        <v>80</v>
      </c>
      <c r="B57" s="21" t="str">
        <f>VLOOKUP(A57,Tabela1[[ID]:[ITEM DE SERVIÇO]],2,FALSE)</f>
        <v>Apoio a etapa de fechamento de projetos em programas de gestão de projetos (GEPNET, Microsoft Project, outros) e no sistema de processo eletrônico (SEI!, outros) para projetos de desenvolvimento</v>
      </c>
      <c r="C57" t="s">
        <v>47</v>
      </c>
      <c r="D57" s="11">
        <f>30/60</f>
        <v>0.5</v>
      </c>
    </row>
    <row r="58" spans="1:4" x14ac:dyDescent="0.25">
      <c r="A58" s="15" t="s">
        <v>80</v>
      </c>
      <c r="B58" s="14" t="str">
        <f>VLOOKUP(A58,Tabela1[[ID]:[ITEM DE SERVIÇO]],2,FALSE)</f>
        <v>Apoio a etapa de fechamento de projetos em programas de gestão de projetos (GEPNET, Microsoft Project, outros) e no sistema de processo eletrônico (SEI!, outros) para projetos de desenvolvimento</v>
      </c>
      <c r="C58" t="s">
        <v>48</v>
      </c>
      <c r="D58" s="11">
        <v>0.5</v>
      </c>
    </row>
    <row r="59" spans="1:4" x14ac:dyDescent="0.25">
      <c r="A59" s="16" t="s">
        <v>80</v>
      </c>
      <c r="B59" s="21" t="str">
        <f>VLOOKUP(A59,Tabela1[[ID]:[ITEM DE SERVIÇO]],2,FALSE)</f>
        <v>Apoio a etapa de fechamento de projetos em programas de gestão de projetos (GEPNET, Microsoft Project, outros) e no sistema de processo eletrônico (SEI!, outros) para projetos de desenvolvimento</v>
      </c>
      <c r="C59" t="s">
        <v>49</v>
      </c>
      <c r="D59" s="11">
        <f>15/60</f>
        <v>0.25</v>
      </c>
    </row>
    <row r="60" spans="1:4" x14ac:dyDescent="0.25">
      <c r="A60" s="15" t="s">
        <v>80</v>
      </c>
      <c r="B60" s="14" t="str">
        <f>VLOOKUP(A60,Tabela1[[ID]:[ITEM DE SERVIÇO]],2,FALSE)</f>
        <v>Apoio a etapa de fechamento de projetos em programas de gestão de projetos (GEPNET, Microsoft Project, outros) e no sistema de processo eletrônico (SEI!, outros) para projetos de desenvolvimento</v>
      </c>
      <c r="C60" t="s">
        <v>50</v>
      </c>
      <c r="D60" s="11">
        <f>15/60</f>
        <v>0.25</v>
      </c>
    </row>
    <row r="61" spans="1:4" x14ac:dyDescent="0.25">
      <c r="A61" s="16" t="s">
        <v>80</v>
      </c>
      <c r="B61" s="21" t="str">
        <f>VLOOKUP(A61,Tabela1[[ID]:[ITEM DE SERVIÇO]],2,FALSE)</f>
        <v>Apoio a etapa de fechamento de projetos em programas de gestão de projetos (GEPNET, Microsoft Project, outros) e no sistema de processo eletrônico (SEI!, outros) para projetos de desenvolvimento</v>
      </c>
      <c r="C61" t="s">
        <v>157</v>
      </c>
      <c r="D61" s="11">
        <v>0.5</v>
      </c>
    </row>
    <row r="62" spans="1:4" x14ac:dyDescent="0.25">
      <c r="A62" s="15" t="s">
        <v>78</v>
      </c>
      <c r="B62" s="14" t="str">
        <f>VLOOKUP(A62,Tabela1[[ID]:[ITEM DE SERVIÇO]],2,FALSE)</f>
        <v>Apoio a etapa de execução de projetos em programas de gestão de projetos (GEPNET, Microsoft Project, outros), para projetos de desenvolvimento (por projeto)</v>
      </c>
      <c r="C62" t="s">
        <v>106</v>
      </c>
      <c r="D62" s="11">
        <v>0.25</v>
      </c>
    </row>
    <row r="63" spans="1:4" x14ac:dyDescent="0.25">
      <c r="A63" s="16" t="s">
        <v>78</v>
      </c>
      <c r="B63" s="21" t="str">
        <f>VLOOKUP(A63,Tabela1[[ID]:[ITEM DE SERVIÇO]],2,FALSE)</f>
        <v>Apoio a etapa de execução de projetos em programas de gestão de projetos (GEPNET, Microsoft Project, outros), para projetos de desenvolvimento (por projeto)</v>
      </c>
      <c r="C63" t="s">
        <v>51</v>
      </c>
      <c r="D63" s="11">
        <v>0.5</v>
      </c>
    </row>
    <row r="64" spans="1:4" x14ac:dyDescent="0.25">
      <c r="A64" s="15" t="s">
        <v>78</v>
      </c>
      <c r="B64" s="14" t="str">
        <f>VLOOKUP(A64,Tabela1[[ID]:[ITEM DE SERVIÇO]],2,FALSE)</f>
        <v>Apoio a etapa de execução de projetos em programas de gestão de projetos (GEPNET, Microsoft Project, outros), para projetos de desenvolvimento (por projeto)</v>
      </c>
      <c r="C64" t="s">
        <v>52</v>
      </c>
      <c r="D64" s="11">
        <v>0.25</v>
      </c>
    </row>
    <row r="65" spans="1:4" x14ac:dyDescent="0.25">
      <c r="A65" s="16" t="s">
        <v>78</v>
      </c>
      <c r="B65" s="21" t="str">
        <f>VLOOKUP(A65,Tabela1[[ID]:[ITEM DE SERVIÇO]],2,FALSE)</f>
        <v>Apoio a etapa de execução de projetos em programas de gestão de projetos (GEPNET, Microsoft Project, outros), para projetos de desenvolvimento (por projeto)</v>
      </c>
      <c r="C65" t="s">
        <v>79</v>
      </c>
      <c r="D65" s="11">
        <v>0.25</v>
      </c>
    </row>
    <row r="66" spans="1:4" x14ac:dyDescent="0.25">
      <c r="A66" s="15" t="s">
        <v>78</v>
      </c>
      <c r="B66" s="14" t="str">
        <f>VLOOKUP(A66,Tabela1[[ID]:[ITEM DE SERVIÇO]],2,FALSE)</f>
        <v>Apoio a etapa de execução de projetos em programas de gestão de projetos (GEPNET, Microsoft Project, outros), para projetos de desenvolvimento (por projeto)</v>
      </c>
      <c r="C66" t="s">
        <v>53</v>
      </c>
      <c r="D66" s="11">
        <v>0.25</v>
      </c>
    </row>
    <row r="67" spans="1:4" x14ac:dyDescent="0.25">
      <c r="A67" s="15" t="s">
        <v>77</v>
      </c>
      <c r="B67" s="14" t="str">
        <f>VLOOKUP(A67,Tabela1[[ID]:[ITEM DE SERVIÇO]],2,FALSE)</f>
        <v>Apoio a elaboração de parecer técnico relativos a processos de gestão de TIC - até 02 páginas (exclui capa, índice ou qualquer página que não apresente conteúdo)</v>
      </c>
      <c r="C67" t="s">
        <v>55</v>
      </c>
      <c r="D67" s="11">
        <v>5</v>
      </c>
    </row>
    <row r="68" spans="1:4" x14ac:dyDescent="0.25">
      <c r="A68" s="16" t="s">
        <v>77</v>
      </c>
      <c r="B68" s="21" t="str">
        <f>VLOOKUP(A68,Tabela1[[ID]:[ITEM DE SERVIÇO]],2,FALSE)</f>
        <v>Apoio a elaboração de parecer técnico relativos a processos de gestão de TIC - até 02 páginas (exclui capa, índice ou qualquer página que não apresente conteúdo)</v>
      </c>
      <c r="C68" t="s">
        <v>125</v>
      </c>
      <c r="D68" s="11">
        <v>1</v>
      </c>
    </row>
    <row r="69" spans="1:4" x14ac:dyDescent="0.25">
      <c r="A69" s="16" t="s">
        <v>76</v>
      </c>
      <c r="B69" s="21" t="str">
        <f>VLOOKUP(A69,Tabela1[[ID]:[ITEM DE SERVIÇO]],2,FALSE)</f>
        <v>Apoio a elaboração de parecer técnico relativos a processos de gestão de TIC - 03 a 08 páginas  (exclui capa, índice ou qualquer página que não apresente conteúdo)</v>
      </c>
      <c r="C69" t="s">
        <v>55</v>
      </c>
      <c r="D69" s="11">
        <v>10</v>
      </c>
    </row>
    <row r="70" spans="1:4" x14ac:dyDescent="0.25">
      <c r="A70" s="15" t="s">
        <v>76</v>
      </c>
      <c r="B70" s="14" t="str">
        <f>VLOOKUP(A70,Tabela1[[ID]:[ITEM DE SERVIÇO]],2,FALSE)</f>
        <v>Apoio a elaboração de parecer técnico relativos a processos de gestão de TIC - 03 a 08 páginas  (exclui capa, índice ou qualquer página que não apresente conteúdo)</v>
      </c>
      <c r="C70" t="s">
        <v>64</v>
      </c>
      <c r="D70" s="11">
        <v>2.5</v>
      </c>
    </row>
    <row r="71" spans="1:4" x14ac:dyDescent="0.25">
      <c r="A71" s="15" t="s">
        <v>75</v>
      </c>
      <c r="B71" s="14" t="str">
        <f>VLOOKUP(A71,Tabela1[[ID]:[ITEM DE SERVIÇO]],2,FALSE)</f>
        <v>Apoio a elaboração de parecer técnico relativos a processos de gestão de TIC - 09 a 15 páginas  (exclui capa, índice ou qualquer página que não apresente conteúdo)</v>
      </c>
      <c r="C71" t="s">
        <v>55</v>
      </c>
      <c r="D71" s="11">
        <v>20</v>
      </c>
    </row>
    <row r="72" spans="1:4" x14ac:dyDescent="0.25">
      <c r="A72" s="16" t="s">
        <v>75</v>
      </c>
      <c r="B72" s="21" t="str">
        <f>VLOOKUP(A72,Tabela1[[ID]:[ITEM DE SERVIÇO]],2,FALSE)</f>
        <v>Apoio a elaboração de parecer técnico relativos a processos de gestão de TIC - 09 a 15 páginas  (exclui capa, índice ou qualquer página que não apresente conteúdo)</v>
      </c>
      <c r="C72" t="s">
        <v>64</v>
      </c>
      <c r="D72" s="11">
        <v>5</v>
      </c>
    </row>
    <row r="73" spans="1:4" x14ac:dyDescent="0.25">
      <c r="A73" s="16" t="s">
        <v>74</v>
      </c>
      <c r="B73" s="21" t="str">
        <f>VLOOKUP(A73,Tabela1[[ID]:[ITEM DE SERVIÇO]],2,FALSE)</f>
        <v>Apoio ao gestor do sistema no desimpedimento negocial de demandas de sustentação\projetos de sistemas (Microsoft Project, TFS, outros)</v>
      </c>
      <c r="C73" t="s">
        <v>142</v>
      </c>
      <c r="D73" s="11">
        <v>0.25</v>
      </c>
    </row>
    <row r="74" spans="1:4" x14ac:dyDescent="0.25">
      <c r="A74" s="15" t="s">
        <v>74</v>
      </c>
      <c r="B74" s="14" t="str">
        <f>VLOOKUP(A74,Tabela1[[ID]:[ITEM DE SERVIÇO]],2,FALSE)</f>
        <v>Apoio ao gestor do sistema no desimpedimento negocial de demandas de sustentação\projetos de sistemas (Microsoft Project, TFS, outros)</v>
      </c>
      <c r="C74" t="s">
        <v>56</v>
      </c>
      <c r="D74" s="11">
        <v>0.25</v>
      </c>
    </row>
    <row r="75" spans="1:4" x14ac:dyDescent="0.25">
      <c r="A75" s="16" t="s">
        <v>73</v>
      </c>
      <c r="B75" s="21" t="str">
        <f>VLOOKUP(A75,Tabela1[[ID]:[ITEM DE SERVIÇO]],2,FALSE)</f>
        <v>Apoio ao levantamento de indicadores relacionados a sistemas</v>
      </c>
      <c r="C75" t="s">
        <v>104</v>
      </c>
      <c r="D75" s="11">
        <v>0.25</v>
      </c>
    </row>
    <row r="76" spans="1:4" x14ac:dyDescent="0.25">
      <c r="A76" s="15" t="s">
        <v>73</v>
      </c>
      <c r="B76" s="14" t="str">
        <f>VLOOKUP(A76,Tabela1[[ID]:[ITEM DE SERVIÇO]],2,FALSE)</f>
        <v>Apoio ao levantamento de indicadores relacionados a sistemas</v>
      </c>
      <c r="C76" t="s">
        <v>62</v>
      </c>
      <c r="D76" s="11">
        <v>0.75</v>
      </c>
    </row>
    <row r="77" spans="1:4" x14ac:dyDescent="0.25">
      <c r="A77" s="16" t="s">
        <v>73</v>
      </c>
      <c r="B77" s="21" t="str">
        <f>VLOOKUP(A77,Tabela1[[ID]:[ITEM DE SERVIÇO]],2,FALSE)</f>
        <v>Apoio ao levantamento de indicadores relacionados a sistemas</v>
      </c>
      <c r="C77" t="s">
        <v>40</v>
      </c>
      <c r="D77" s="11">
        <v>1</v>
      </c>
    </row>
    <row r="78" spans="1:4" x14ac:dyDescent="0.25">
      <c r="A78" s="16" t="s">
        <v>136</v>
      </c>
      <c r="B78" s="21" t="str">
        <f>VLOOKUP(A78,Tabela1[[ID]:[ITEM DE SERVIÇO]],2,FALSE)</f>
        <v>Apoio a atualização e/ou revisão de artefatos de processos de gestão de TIC - até 02 páginas  (exclui capa, índice ou qualquer página que não apresente conteúdo)</v>
      </c>
      <c r="C78" t="s">
        <v>55</v>
      </c>
      <c r="D78" s="11">
        <v>3</v>
      </c>
    </row>
    <row r="79" spans="1:4" x14ac:dyDescent="0.25">
      <c r="A79" s="15" t="s">
        <v>136</v>
      </c>
      <c r="B79" s="14" t="str">
        <f>VLOOKUP(A79,Tabela1[[ID]:[ITEM DE SERVIÇO]],2,FALSE)</f>
        <v>Apoio a atualização e/ou revisão de artefatos de processos de gestão de TIC - até 02 páginas  (exclui capa, índice ou qualquer página que não apresente conteúdo)</v>
      </c>
      <c r="C79" t="s">
        <v>64</v>
      </c>
      <c r="D79" s="11">
        <v>1</v>
      </c>
    </row>
    <row r="80" spans="1:4" x14ac:dyDescent="0.25">
      <c r="A80" s="15" t="s">
        <v>137</v>
      </c>
      <c r="B80" s="14" t="str">
        <f>VLOOKUP(A80,Tabela1[[ID]:[ITEM DE SERVIÇO]],2,FALSE)</f>
        <v>Apoio a atualização e/ou revisão de artefatos de processos de gestão de TIC - de 03 a 08 páginas  (exclui capa, índice ou qualquer página que não apresente conteúdo)</v>
      </c>
      <c r="C80" t="s">
        <v>55</v>
      </c>
      <c r="D80" s="11">
        <v>6</v>
      </c>
    </row>
    <row r="81" spans="1:4" x14ac:dyDescent="0.25">
      <c r="A81" s="16" t="s">
        <v>137</v>
      </c>
      <c r="B81" s="21" t="str">
        <f>VLOOKUP(A81,Tabela1[[ID]:[ITEM DE SERVIÇO]],2,FALSE)</f>
        <v>Apoio a atualização e/ou revisão de artefatos de processos de gestão de TIC - de 03 a 08 páginas  (exclui capa, índice ou qualquer página que não apresente conteúdo)</v>
      </c>
      <c r="C81" t="s">
        <v>64</v>
      </c>
      <c r="D81" s="11">
        <v>2.5</v>
      </c>
    </row>
    <row r="82" spans="1:4" x14ac:dyDescent="0.25">
      <c r="A82" s="16" t="s">
        <v>72</v>
      </c>
      <c r="B82" s="21" t="str">
        <f>VLOOKUP(A82,Tabela1[[ID]:[ITEM DE SERVIÇO]],2,FALSE)</f>
        <v>Apoio a atualização e/ou revisão de artefatos de processos de gestão de TIC - de 09 a 15 páginas  (exclui capa, índice ou qualquer página que não apresente conteúdo)</v>
      </c>
      <c r="C82" t="s">
        <v>55</v>
      </c>
      <c r="D82" s="11">
        <v>12</v>
      </c>
    </row>
    <row r="83" spans="1:4" x14ac:dyDescent="0.25">
      <c r="A83" s="15" t="s">
        <v>72</v>
      </c>
      <c r="B83" s="14" t="str">
        <f>VLOOKUP(A83,Tabela1[[ID]:[ITEM DE SERVIÇO]],2,FALSE)</f>
        <v>Apoio a atualização e/ou revisão de artefatos de processos de gestão de TIC - de 09 a 15 páginas  (exclui capa, índice ou qualquer página que não apresente conteúdo)</v>
      </c>
      <c r="C83" t="s">
        <v>64</v>
      </c>
      <c r="D83" s="11">
        <v>5</v>
      </c>
    </row>
    <row r="84" spans="1:4" x14ac:dyDescent="0.25">
      <c r="A84" s="15" t="s">
        <v>71</v>
      </c>
      <c r="B84" s="14" t="str">
        <f>VLOOKUP(A84,Tabela1[[ID]:[ITEM DE SERVIÇO]],2,FALSE)</f>
        <v>Apoio a elaboração de material de divulgação de processos e de mudanças de processos existentes na gestão de TIC - até 02 páginas ou slides  (exclui capa, índice ou qualquer página que não apresente conteúdo)</v>
      </c>
      <c r="C84" t="s">
        <v>55</v>
      </c>
      <c r="D84" s="11">
        <v>2</v>
      </c>
    </row>
    <row r="85" spans="1:4" x14ac:dyDescent="0.25">
      <c r="A85" s="16" t="s">
        <v>71</v>
      </c>
      <c r="B85" s="21" t="str">
        <f>VLOOKUP(A85,Tabela1[[ID]:[ITEM DE SERVIÇO]],2,FALSE)</f>
        <v>Apoio a elaboração de material de divulgação de processos e de mudanças de processos existentes na gestão de TIC - até 02 páginas ou slides  (exclui capa, índice ou qualquer página que não apresente conteúdo)</v>
      </c>
      <c r="C85" t="s">
        <v>64</v>
      </c>
      <c r="D85" s="11">
        <v>1.5</v>
      </c>
    </row>
    <row r="86" spans="1:4" x14ac:dyDescent="0.25">
      <c r="A86" s="16" t="s">
        <v>70</v>
      </c>
      <c r="B86" s="21" t="str">
        <f>VLOOKUP(A86,Tabela1[[ID]:[ITEM DE SERVIÇO]],2,FALSE)</f>
        <v>Apoio a elaboração de material de divulgação de processos e de mudanças de processos existentes na gestão de TIC - de 03 a 08 páginas ou slides  (exclui capa, índice ou qualquer página que não apresente conteúdo)</v>
      </c>
      <c r="C86" t="s">
        <v>55</v>
      </c>
      <c r="D86" s="11">
        <v>4</v>
      </c>
    </row>
    <row r="87" spans="1:4" x14ac:dyDescent="0.25">
      <c r="A87" s="15" t="s">
        <v>70</v>
      </c>
      <c r="B87" s="14" t="str">
        <f>VLOOKUP(A87,Tabela1[[ID]:[ITEM DE SERVIÇO]],2,FALSE)</f>
        <v>Apoio a elaboração de material de divulgação de processos e de mudanças de processos existentes na gestão de TIC - de 03 a 08 páginas ou slides  (exclui capa, índice ou qualquer página que não apresente conteúdo)</v>
      </c>
      <c r="C87" t="s">
        <v>64</v>
      </c>
      <c r="D87" s="11">
        <v>3</v>
      </c>
    </row>
    <row r="88" spans="1:4" x14ac:dyDescent="0.25">
      <c r="A88" s="15" t="s">
        <v>69</v>
      </c>
      <c r="B88" s="14" t="str">
        <f>VLOOKUP(A88,Tabela1[[ID]:[ITEM DE SERVIÇO]],2,FALSE)</f>
        <v>Apoio a elaboração de material de divulgação de processos e de mudanças de processos existentes na gestão de TIC - de 09 a 15 páginas ou slides  (exclui capa, índice ou qualquer página que não apresente conteúdo)</v>
      </c>
      <c r="C88" t="s">
        <v>55</v>
      </c>
      <c r="D88" s="11">
        <v>8</v>
      </c>
    </row>
    <row r="89" spans="1:4" x14ac:dyDescent="0.25">
      <c r="A89" s="16" t="s">
        <v>69</v>
      </c>
      <c r="B89" s="21" t="str">
        <f>VLOOKUP(A89,Tabela1[[ID]:[ITEM DE SERVIÇO]],2,FALSE)</f>
        <v>Apoio a elaboração de material de divulgação de processos e de mudanças de processos existentes na gestão de TIC - de 09 a 15 páginas ou slides  (exclui capa, índice ou qualquer página que não apresente conteúdo)</v>
      </c>
      <c r="C89" t="s">
        <v>64</v>
      </c>
      <c r="D89" s="11">
        <v>6</v>
      </c>
    </row>
  </sheetData>
  <autoFilter ref="A1:A89" xr:uid="{6181917A-FB97-4C34-ABF1-3BCCF9032843}"/>
  <pageMargins left="0.511811024" right="0.511811024" top="0.78740157499999996" bottom="0.78740157499999996" header="0.31496062000000002" footer="0.31496062000000002"/>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D3CEE-CBDC-4CD1-A5A5-F4D568146229}">
  <dimension ref="A2:G82"/>
  <sheetViews>
    <sheetView topLeftCell="A46" zoomScale="71" zoomScaleNormal="71" workbookViewId="0">
      <selection activeCell="F51" sqref="F51"/>
    </sheetView>
  </sheetViews>
  <sheetFormatPr defaultRowHeight="15" x14ac:dyDescent="0.25"/>
  <cols>
    <col min="1" max="1" width="47.5703125" customWidth="1"/>
    <col min="2" max="2" width="22.7109375" customWidth="1"/>
    <col min="3" max="4" width="19" customWidth="1"/>
    <col min="5" max="5" width="16.42578125" bestFit="1" customWidth="1"/>
    <col min="6" max="6" width="18.28515625" customWidth="1"/>
    <col min="7" max="7" width="15.85546875" customWidth="1"/>
  </cols>
  <sheetData>
    <row r="2" spans="1:2" x14ac:dyDescent="0.25">
      <c r="A2" s="24" t="s">
        <v>185</v>
      </c>
    </row>
    <row r="3" spans="1:2" x14ac:dyDescent="0.25">
      <c r="A3" s="2" t="s">
        <v>184</v>
      </c>
      <c r="B3" s="2" t="s">
        <v>181</v>
      </c>
    </row>
    <row r="4" spans="1:2" x14ac:dyDescent="0.25">
      <c r="A4" t="s">
        <v>170</v>
      </c>
      <c r="B4">
        <v>12</v>
      </c>
    </row>
    <row r="5" spans="1:2" x14ac:dyDescent="0.25">
      <c r="A5" t="s">
        <v>178</v>
      </c>
      <c r="B5">
        <v>2</v>
      </c>
    </row>
    <row r="6" spans="1:2" x14ac:dyDescent="0.25">
      <c r="A6" t="s">
        <v>176</v>
      </c>
      <c r="B6">
        <v>4</v>
      </c>
    </row>
    <row r="7" spans="1:2" x14ac:dyDescent="0.25">
      <c r="A7" t="s">
        <v>174</v>
      </c>
      <c r="B7">
        <v>16</v>
      </c>
    </row>
    <row r="8" spans="1:2" x14ac:dyDescent="0.25">
      <c r="A8" t="s">
        <v>164</v>
      </c>
      <c r="B8">
        <v>12</v>
      </c>
    </row>
    <row r="9" spans="1:2" x14ac:dyDescent="0.25">
      <c r="A9" t="s">
        <v>161</v>
      </c>
      <c r="B9">
        <v>11</v>
      </c>
    </row>
    <row r="10" spans="1:2" x14ac:dyDescent="0.25">
      <c r="A10" t="s">
        <v>159</v>
      </c>
      <c r="B10">
        <v>30</v>
      </c>
    </row>
    <row r="11" spans="1:2" x14ac:dyDescent="0.25">
      <c r="A11" t="s">
        <v>168</v>
      </c>
      <c r="B11">
        <v>30</v>
      </c>
    </row>
    <row r="12" spans="1:2" x14ac:dyDescent="0.25">
      <c r="A12" t="s">
        <v>166</v>
      </c>
      <c r="B12">
        <v>7</v>
      </c>
    </row>
    <row r="13" spans="1:2" x14ac:dyDescent="0.25">
      <c r="A13" t="s">
        <v>163</v>
      </c>
      <c r="B13">
        <f>SUBTOTAL(109,B4:B12)-B5</f>
        <v>122</v>
      </c>
    </row>
    <row r="14" spans="1:2" ht="12.75" customHeight="1" x14ac:dyDescent="0.25">
      <c r="A14" s="25" t="s">
        <v>186</v>
      </c>
    </row>
    <row r="16" spans="1:2" x14ac:dyDescent="0.25">
      <c r="A16" s="24" t="s">
        <v>183</v>
      </c>
    </row>
    <row r="17" spans="1:2" x14ac:dyDescent="0.25">
      <c r="A17" s="2" t="s">
        <v>182</v>
      </c>
      <c r="B17" s="2" t="s">
        <v>181</v>
      </c>
    </row>
    <row r="18" spans="1:2" x14ac:dyDescent="0.25">
      <c r="A18" t="s">
        <v>180</v>
      </c>
      <c r="B18">
        <v>9</v>
      </c>
    </row>
    <row r="19" spans="1:2" x14ac:dyDescent="0.25">
      <c r="A19" t="s">
        <v>179</v>
      </c>
      <c r="B19">
        <f>B13+B18</f>
        <v>131</v>
      </c>
    </row>
    <row r="20" spans="1:2" x14ac:dyDescent="0.25">
      <c r="A20" t="s">
        <v>177</v>
      </c>
    </row>
    <row r="21" spans="1:2" x14ac:dyDescent="0.25">
      <c r="A21" s="23" t="s">
        <v>175</v>
      </c>
      <c r="B21" s="23" t="s">
        <v>168</v>
      </c>
    </row>
    <row r="22" spans="1:2" x14ac:dyDescent="0.25">
      <c r="A22" s="23" t="s">
        <v>173</v>
      </c>
      <c r="B22" s="23" t="s">
        <v>168</v>
      </c>
    </row>
    <row r="23" spans="1:2" x14ac:dyDescent="0.25">
      <c r="A23" s="23" t="s">
        <v>172</v>
      </c>
      <c r="B23" s="23" t="s">
        <v>168</v>
      </c>
    </row>
    <row r="24" spans="1:2" x14ac:dyDescent="0.25">
      <c r="A24" s="23" t="s">
        <v>171</v>
      </c>
      <c r="B24" s="23" t="s">
        <v>170</v>
      </c>
    </row>
    <row r="25" spans="1:2" x14ac:dyDescent="0.25">
      <c r="A25" s="23" t="s">
        <v>169</v>
      </c>
      <c r="B25" s="23" t="s">
        <v>164</v>
      </c>
    </row>
    <row r="26" spans="1:2" x14ac:dyDescent="0.25">
      <c r="A26" s="23" t="s">
        <v>167</v>
      </c>
      <c r="B26" s="23" t="s">
        <v>164</v>
      </c>
    </row>
    <row r="27" spans="1:2" x14ac:dyDescent="0.25">
      <c r="A27" s="23" t="s">
        <v>165</v>
      </c>
      <c r="B27" s="23" t="s">
        <v>164</v>
      </c>
    </row>
    <row r="28" spans="1:2" x14ac:dyDescent="0.25">
      <c r="A28" s="23" t="s">
        <v>162</v>
      </c>
      <c r="B28" s="23" t="s">
        <v>161</v>
      </c>
    </row>
    <row r="29" spans="1:2" x14ac:dyDescent="0.25">
      <c r="A29" s="23" t="s">
        <v>160</v>
      </c>
      <c r="B29" s="23" t="s">
        <v>159</v>
      </c>
    </row>
    <row r="31" spans="1:2" x14ac:dyDescent="0.25">
      <c r="A31" s="24" t="s">
        <v>183</v>
      </c>
    </row>
    <row r="32" spans="1:2" x14ac:dyDescent="0.25">
      <c r="A32" t="s">
        <v>182</v>
      </c>
      <c r="B32" t="s">
        <v>181</v>
      </c>
    </row>
    <row r="33" spans="1:4" x14ac:dyDescent="0.25">
      <c r="A33" t="s">
        <v>170</v>
      </c>
      <c r="B33">
        <f>12+1</f>
        <v>13</v>
      </c>
    </row>
    <row r="34" spans="1:4" x14ac:dyDescent="0.25">
      <c r="A34" t="s">
        <v>178</v>
      </c>
      <c r="B34">
        <v>2</v>
      </c>
    </row>
    <row r="35" spans="1:4" x14ac:dyDescent="0.25">
      <c r="A35" t="s">
        <v>176</v>
      </c>
      <c r="B35">
        <v>4</v>
      </c>
    </row>
    <row r="36" spans="1:4" x14ac:dyDescent="0.25">
      <c r="A36" t="s">
        <v>174</v>
      </c>
      <c r="B36">
        <v>16</v>
      </c>
    </row>
    <row r="37" spans="1:4" x14ac:dyDescent="0.25">
      <c r="A37" t="s">
        <v>164</v>
      </c>
      <c r="B37">
        <f>12+3</f>
        <v>15</v>
      </c>
    </row>
    <row r="38" spans="1:4" x14ac:dyDescent="0.25">
      <c r="A38" t="s">
        <v>161</v>
      </c>
      <c r="B38">
        <f>11+1</f>
        <v>12</v>
      </c>
    </row>
    <row r="39" spans="1:4" x14ac:dyDescent="0.25">
      <c r="A39" t="s">
        <v>159</v>
      </c>
      <c r="B39">
        <f>30+1</f>
        <v>31</v>
      </c>
    </row>
    <row r="40" spans="1:4" x14ac:dyDescent="0.25">
      <c r="A40" t="s">
        <v>168</v>
      </c>
      <c r="B40">
        <f>30+3</f>
        <v>33</v>
      </c>
    </row>
    <row r="41" spans="1:4" x14ac:dyDescent="0.25">
      <c r="A41" t="s">
        <v>166</v>
      </c>
      <c r="B41">
        <v>7</v>
      </c>
    </row>
    <row r="42" spans="1:4" x14ac:dyDescent="0.25">
      <c r="A42" t="s">
        <v>163</v>
      </c>
      <c r="B42">
        <f>SUBTOTAL(109,B33:B41)-B34</f>
        <v>131</v>
      </c>
    </row>
    <row r="44" spans="1:4" x14ac:dyDescent="0.25">
      <c r="A44" s="59" t="s">
        <v>205</v>
      </c>
      <c r="B44" s="59"/>
      <c r="C44" s="59"/>
      <c r="D44" s="59"/>
    </row>
    <row r="45" spans="1:4" ht="29.25" customHeight="1" x14ac:dyDescent="0.25">
      <c r="A45" s="2" t="s">
        <v>191</v>
      </c>
      <c r="B45" s="2" t="s">
        <v>189</v>
      </c>
      <c r="C45" s="2" t="s">
        <v>266</v>
      </c>
    </row>
    <row r="46" spans="1:4" x14ac:dyDescent="0.25">
      <c r="A46" t="s">
        <v>187</v>
      </c>
      <c r="B46">
        <f>B33+B35+B36+B37</f>
        <v>48</v>
      </c>
      <c r="C46" s="47">
        <v>8.6999999999999994E-2</v>
      </c>
    </row>
    <row r="47" spans="1:4" x14ac:dyDescent="0.25">
      <c r="A47" t="s">
        <v>188</v>
      </c>
      <c r="B47">
        <f>B38+B39+B40+B41</f>
        <v>83</v>
      </c>
      <c r="C47" s="47">
        <v>5.0999999999999997E-2</v>
      </c>
    </row>
    <row r="48" spans="1:4" ht="15.75" thickBot="1" x14ac:dyDescent="0.3"/>
    <row r="49" spans="1:7" ht="75" customHeight="1" thickTop="1" thickBot="1" x14ac:dyDescent="0.3">
      <c r="A49" s="2" t="s">
        <v>206</v>
      </c>
      <c r="B49" s="38" t="s">
        <v>207</v>
      </c>
      <c r="C49" s="38" t="s">
        <v>190</v>
      </c>
      <c r="D49" s="38" t="s">
        <v>196</v>
      </c>
    </row>
    <row r="50" spans="1:7" ht="16.5" thickTop="1" thickBot="1" x14ac:dyDescent="0.3">
      <c r="A50" t="s">
        <v>204</v>
      </c>
      <c r="B50" s="39">
        <v>28</v>
      </c>
      <c r="C50" s="39">
        <v>14</v>
      </c>
      <c r="D50" s="39">
        <v>22</v>
      </c>
    </row>
    <row r="51" spans="1:7" ht="16.5" thickTop="1" thickBot="1" x14ac:dyDescent="0.3">
      <c r="A51" t="s">
        <v>188</v>
      </c>
      <c r="B51" s="39">
        <v>55</v>
      </c>
      <c r="C51" s="39">
        <v>33</v>
      </c>
      <c r="D51" s="39">
        <v>42</v>
      </c>
    </row>
    <row r="52" spans="1:7" ht="16.5" thickTop="1" thickBot="1" x14ac:dyDescent="0.3"/>
    <row r="53" spans="1:7" ht="78.75" customHeight="1" thickTop="1" thickBot="1" x14ac:dyDescent="0.3">
      <c r="A53" s="2" t="s">
        <v>208</v>
      </c>
      <c r="B53" s="38" t="s">
        <v>209</v>
      </c>
      <c r="C53" s="38" t="s">
        <v>210</v>
      </c>
      <c r="D53" s="38" t="s">
        <v>211</v>
      </c>
    </row>
    <row r="54" spans="1:7" ht="16.5" thickTop="1" thickBot="1" x14ac:dyDescent="0.3">
      <c r="A54" t="s">
        <v>204</v>
      </c>
      <c r="B54" s="39" t="s">
        <v>260</v>
      </c>
      <c r="C54" s="39" t="s">
        <v>259</v>
      </c>
      <c r="D54" s="39" t="s">
        <v>261</v>
      </c>
    </row>
    <row r="55" spans="1:7" ht="16.5" thickTop="1" thickBot="1" x14ac:dyDescent="0.3">
      <c r="A55" t="s">
        <v>188</v>
      </c>
      <c r="B55" s="39">
        <v>44</v>
      </c>
      <c r="C55" s="39">
        <v>22</v>
      </c>
      <c r="D55" s="39">
        <v>31</v>
      </c>
    </row>
    <row r="56" spans="1:7" ht="16.5" thickTop="1" thickBot="1" x14ac:dyDescent="0.3"/>
    <row r="57" spans="1:7" ht="53.25" customHeight="1" thickTop="1" thickBot="1" x14ac:dyDescent="0.3">
      <c r="A57" s="2" t="s">
        <v>212</v>
      </c>
      <c r="B57" s="2" t="s">
        <v>192</v>
      </c>
      <c r="C57" s="2" t="s">
        <v>194</v>
      </c>
      <c r="D57" s="2" t="s">
        <v>195</v>
      </c>
      <c r="E57" s="2" t="s">
        <v>193</v>
      </c>
      <c r="F57" s="38" t="s">
        <v>213</v>
      </c>
      <c r="G57" s="38" t="s">
        <v>262</v>
      </c>
    </row>
    <row r="58" spans="1:7" ht="16.5" thickTop="1" thickBot="1" x14ac:dyDescent="0.3">
      <c r="A58" t="s">
        <v>214</v>
      </c>
      <c r="B58" s="1">
        <v>20</v>
      </c>
      <c r="C58" s="1">
        <v>14</v>
      </c>
      <c r="D58" s="1">
        <v>11</v>
      </c>
      <c r="E58" s="1">
        <v>8</v>
      </c>
      <c r="F58" s="39">
        <f>ROUNDUP(AVERAGE(Tabela6811[[#This Row],[Nº de projetos 4ºT 2022]],Tabela6811[[#This Row],[Nº de projetos 1ºT 2023]],Tabela6811[[#This Row],[Nº de projetos 2ºT 2023]],Tabela6811[[#This Row],[Nº de projetos 4ºT 2023]]),0)</f>
        <v>14</v>
      </c>
      <c r="G58" s="39">
        <f>ROUNDUP(AVERAGE(Tabela6811[[#This Row],[Nº de projetos 4ºT 2022]],Tabela6811[[#This Row],[Nº de projetos 1ºT 2023]]),0)</f>
        <v>17</v>
      </c>
    </row>
    <row r="59" spans="1:7" ht="16.5" thickTop="1" thickBot="1" x14ac:dyDescent="0.3">
      <c r="A59" t="s">
        <v>188</v>
      </c>
      <c r="B59" s="1">
        <v>27</v>
      </c>
      <c r="C59" s="1">
        <v>23</v>
      </c>
      <c r="D59" s="1">
        <v>21</v>
      </c>
      <c r="E59" s="1">
        <v>20</v>
      </c>
      <c r="F59" s="39">
        <f>ROUNDUP(AVERAGE(Tabela6811[[#This Row],[Nº de projetos 4ºT 2022]],Tabela6811[[#This Row],[Nº de projetos 1ºT 2023]],Tabela6811[[#This Row],[Nº de projetos 2ºT 2023]],Tabela6811[[#This Row],[Nº de projetos 4ºT 2023]]),0)</f>
        <v>23</v>
      </c>
      <c r="G59" s="39">
        <f>ROUNDUP(AVERAGE(Tabela6811[[#This Row],[Nº de projetos 4ºT 2022]],Tabela6811[[#This Row],[Nº de projetos 1ºT 2023]]),0)</f>
        <v>25</v>
      </c>
    </row>
    <row r="60" spans="1:7" ht="15.75" thickTop="1" x14ac:dyDescent="0.25">
      <c r="A60" s="23"/>
    </row>
    <row r="61" spans="1:7" x14ac:dyDescent="0.25">
      <c r="A61" t="s">
        <v>263</v>
      </c>
    </row>
    <row r="62" spans="1:7" x14ac:dyDescent="0.25">
      <c r="A62" s="40"/>
      <c r="B62" s="40"/>
      <c r="C62" s="40"/>
      <c r="D62" s="40"/>
      <c r="E62" s="40"/>
    </row>
    <row r="63" spans="1:7" ht="30" x14ac:dyDescent="0.25">
      <c r="A63" s="43" t="s">
        <v>216</v>
      </c>
      <c r="B63" s="44" t="s">
        <v>217</v>
      </c>
      <c r="C63" s="44" t="s">
        <v>218</v>
      </c>
      <c r="D63" s="44" t="s">
        <v>219</v>
      </c>
      <c r="E63" s="60" t="s">
        <v>220</v>
      </c>
      <c r="F63" s="60"/>
      <c r="G63" s="61"/>
    </row>
    <row r="64" spans="1:7" x14ac:dyDescent="0.25">
      <c r="A64" s="45" t="s">
        <v>223</v>
      </c>
      <c r="B64" s="41" t="s">
        <v>224</v>
      </c>
      <c r="C64" s="41">
        <v>455</v>
      </c>
      <c r="D64" s="41" t="s">
        <v>222</v>
      </c>
      <c r="E64" s="52" t="s">
        <v>225</v>
      </c>
      <c r="F64" s="52"/>
      <c r="G64" s="53"/>
    </row>
    <row r="65" spans="1:7" x14ac:dyDescent="0.25">
      <c r="A65" s="46" t="s">
        <v>226</v>
      </c>
      <c r="B65" s="42" t="s">
        <v>224</v>
      </c>
      <c r="C65" s="42">
        <v>317</v>
      </c>
      <c r="D65" s="42" t="s">
        <v>222</v>
      </c>
      <c r="E65" s="54" t="s">
        <v>227</v>
      </c>
      <c r="F65" s="54"/>
      <c r="G65" s="55"/>
    </row>
    <row r="66" spans="1:7" x14ac:dyDescent="0.25">
      <c r="A66" s="45" t="s">
        <v>228</v>
      </c>
      <c r="B66" s="41" t="s">
        <v>224</v>
      </c>
      <c r="C66" s="41">
        <v>685</v>
      </c>
      <c r="D66" s="41" t="s">
        <v>222</v>
      </c>
      <c r="E66" s="52" t="s">
        <v>229</v>
      </c>
      <c r="F66" s="52"/>
      <c r="G66" s="53"/>
    </row>
    <row r="67" spans="1:7" x14ac:dyDescent="0.25">
      <c r="A67" s="46" t="s">
        <v>221</v>
      </c>
      <c r="B67" s="42" t="s">
        <v>224</v>
      </c>
      <c r="C67" s="42">
        <v>511</v>
      </c>
      <c r="D67" s="42" t="s">
        <v>222</v>
      </c>
      <c r="E67" s="54" t="s">
        <v>230</v>
      </c>
      <c r="F67" s="54"/>
      <c r="G67" s="55"/>
    </row>
    <row r="68" spans="1:7" x14ac:dyDescent="0.25">
      <c r="A68" s="46" t="s">
        <v>221</v>
      </c>
      <c r="B68" s="42" t="s">
        <v>224</v>
      </c>
      <c r="C68" s="42">
        <v>458</v>
      </c>
      <c r="D68" s="42" t="s">
        <v>222</v>
      </c>
      <c r="E68" s="54" t="s">
        <v>231</v>
      </c>
      <c r="F68" s="54"/>
      <c r="G68" s="55"/>
    </row>
    <row r="69" spans="1:7" x14ac:dyDescent="0.25">
      <c r="A69" s="45" t="s">
        <v>232</v>
      </c>
      <c r="B69" s="41" t="s">
        <v>224</v>
      </c>
      <c r="C69" s="41">
        <v>722</v>
      </c>
      <c r="D69" s="41" t="s">
        <v>222</v>
      </c>
      <c r="E69" s="52" t="s">
        <v>233</v>
      </c>
      <c r="F69" s="52"/>
      <c r="G69" s="53"/>
    </row>
    <row r="70" spans="1:7" x14ac:dyDescent="0.25">
      <c r="A70" s="46" t="s">
        <v>234</v>
      </c>
      <c r="B70" s="42" t="s">
        <v>235</v>
      </c>
      <c r="C70" s="42">
        <v>672</v>
      </c>
      <c r="D70" s="42" t="s">
        <v>222</v>
      </c>
      <c r="E70" s="54" t="s">
        <v>236</v>
      </c>
      <c r="F70" s="54"/>
      <c r="G70" s="55"/>
    </row>
    <row r="71" spans="1:7" x14ac:dyDescent="0.25">
      <c r="A71" s="45" t="s">
        <v>237</v>
      </c>
      <c r="B71" s="41" t="s">
        <v>235</v>
      </c>
      <c r="C71" s="41">
        <v>578</v>
      </c>
      <c r="D71" s="41" t="s">
        <v>222</v>
      </c>
      <c r="E71" s="52" t="s">
        <v>238</v>
      </c>
      <c r="F71" s="52"/>
      <c r="G71" s="53"/>
    </row>
    <row r="72" spans="1:7" x14ac:dyDescent="0.25">
      <c r="A72" s="46" t="s">
        <v>239</v>
      </c>
      <c r="B72" s="42" t="s">
        <v>235</v>
      </c>
      <c r="C72" s="42">
        <v>623</v>
      </c>
      <c r="D72" s="42" t="s">
        <v>222</v>
      </c>
      <c r="E72" s="54" t="s">
        <v>240</v>
      </c>
      <c r="F72" s="54"/>
      <c r="G72" s="55"/>
    </row>
    <row r="73" spans="1:7" x14ac:dyDescent="0.25">
      <c r="A73" s="45" t="s">
        <v>241</v>
      </c>
      <c r="B73" s="41" t="s">
        <v>235</v>
      </c>
      <c r="C73" s="41">
        <v>491</v>
      </c>
      <c r="D73" s="41" t="s">
        <v>222</v>
      </c>
      <c r="E73" s="52" t="s">
        <v>242</v>
      </c>
      <c r="F73" s="52"/>
      <c r="G73" s="53"/>
    </row>
    <row r="74" spans="1:7" x14ac:dyDescent="0.25">
      <c r="A74" s="46" t="s">
        <v>243</v>
      </c>
      <c r="B74" s="42" t="s">
        <v>235</v>
      </c>
      <c r="C74" s="42">
        <v>630</v>
      </c>
      <c r="D74" s="42" t="s">
        <v>222</v>
      </c>
      <c r="E74" s="54" t="s">
        <v>244</v>
      </c>
      <c r="F74" s="54"/>
      <c r="G74" s="55"/>
    </row>
    <row r="75" spans="1:7" x14ac:dyDescent="0.25">
      <c r="A75" s="45" t="s">
        <v>245</v>
      </c>
      <c r="B75" s="41" t="s">
        <v>235</v>
      </c>
      <c r="C75" s="41">
        <v>617</v>
      </c>
      <c r="D75" s="41" t="s">
        <v>222</v>
      </c>
      <c r="E75" s="52" t="s">
        <v>246</v>
      </c>
      <c r="F75" s="52"/>
      <c r="G75" s="53"/>
    </row>
    <row r="76" spans="1:7" x14ac:dyDescent="0.25">
      <c r="A76" s="46" t="s">
        <v>247</v>
      </c>
      <c r="B76" s="42" t="s">
        <v>235</v>
      </c>
      <c r="C76" s="42">
        <v>624</v>
      </c>
      <c r="D76" s="42" t="s">
        <v>222</v>
      </c>
      <c r="E76" s="54" t="s">
        <v>248</v>
      </c>
      <c r="F76" s="54"/>
      <c r="G76" s="55"/>
    </row>
    <row r="77" spans="1:7" x14ac:dyDescent="0.25">
      <c r="A77" s="45" t="s">
        <v>249</v>
      </c>
      <c r="B77" s="41" t="s">
        <v>235</v>
      </c>
      <c r="C77" s="41">
        <v>631</v>
      </c>
      <c r="D77" s="41" t="s">
        <v>222</v>
      </c>
      <c r="E77" s="52" t="s">
        <v>250</v>
      </c>
      <c r="F77" s="52"/>
      <c r="G77" s="53"/>
    </row>
    <row r="78" spans="1:7" x14ac:dyDescent="0.25">
      <c r="A78" s="46" t="s">
        <v>251</v>
      </c>
      <c r="B78" s="42" t="s">
        <v>235</v>
      </c>
      <c r="C78" s="42">
        <v>634</v>
      </c>
      <c r="D78" s="42" t="s">
        <v>222</v>
      </c>
      <c r="E78" s="54" t="s">
        <v>252</v>
      </c>
      <c r="F78" s="54"/>
      <c r="G78" s="55"/>
    </row>
    <row r="79" spans="1:7" x14ac:dyDescent="0.25">
      <c r="A79" s="45" t="s">
        <v>253</v>
      </c>
      <c r="B79" s="41" t="s">
        <v>235</v>
      </c>
      <c r="C79" s="41">
        <v>665</v>
      </c>
      <c r="D79" s="41" t="s">
        <v>222</v>
      </c>
      <c r="E79" s="52" t="s">
        <v>254</v>
      </c>
      <c r="F79" s="52"/>
      <c r="G79" s="53"/>
    </row>
    <row r="80" spans="1:7" x14ac:dyDescent="0.25">
      <c r="A80" s="46" t="s">
        <v>255</v>
      </c>
      <c r="B80" s="42" t="s">
        <v>235</v>
      </c>
      <c r="C80" s="42">
        <v>675</v>
      </c>
      <c r="D80" s="42" t="s">
        <v>222</v>
      </c>
      <c r="E80" s="54" t="s">
        <v>256</v>
      </c>
      <c r="F80" s="54"/>
      <c r="G80" s="55"/>
    </row>
    <row r="81" spans="1:7" x14ac:dyDescent="0.25">
      <c r="A81" s="45" t="s">
        <v>257</v>
      </c>
      <c r="B81" s="41" t="s">
        <v>235</v>
      </c>
      <c r="C81" s="41">
        <v>678</v>
      </c>
      <c r="D81" s="41" t="s">
        <v>222</v>
      </c>
      <c r="E81" s="52" t="s">
        <v>258</v>
      </c>
      <c r="F81" s="52"/>
      <c r="G81" s="53"/>
    </row>
    <row r="82" spans="1:7" ht="15.75" x14ac:dyDescent="0.25">
      <c r="A82" s="56" t="s">
        <v>264</v>
      </c>
      <c r="B82" s="57"/>
      <c r="C82" s="57"/>
      <c r="D82" s="57"/>
      <c r="E82" s="57" t="s">
        <v>265</v>
      </c>
      <c r="F82" s="57"/>
      <c r="G82" s="58"/>
    </row>
  </sheetData>
  <mergeCells count="22">
    <mergeCell ref="A44:D44"/>
    <mergeCell ref="E63:G63"/>
    <mergeCell ref="E64:G64"/>
    <mergeCell ref="E65:G65"/>
    <mergeCell ref="E66:G66"/>
    <mergeCell ref="E70:G70"/>
    <mergeCell ref="E71:G71"/>
    <mergeCell ref="E67:G67"/>
    <mergeCell ref="E68:G68"/>
    <mergeCell ref="E69:G69"/>
    <mergeCell ref="E76:G76"/>
    <mergeCell ref="E77:G77"/>
    <mergeCell ref="E78:G78"/>
    <mergeCell ref="E75:G75"/>
    <mergeCell ref="E72:G72"/>
    <mergeCell ref="E73:G73"/>
    <mergeCell ref="E74:G74"/>
    <mergeCell ref="E79:G79"/>
    <mergeCell ref="E80:G80"/>
    <mergeCell ref="E81:G81"/>
    <mergeCell ref="A82:D82"/>
    <mergeCell ref="E82:G82"/>
  </mergeCells>
  <pageMargins left="0.511811024" right="0.511811024" top="0.78740157499999996" bottom="0.78740157499999996" header="0.31496062000000002" footer="0.31496062000000002"/>
  <tableParts count="7">
    <tablePart r:id="rId1"/>
    <tablePart r:id="rId2"/>
    <tablePart r:id="rId3"/>
    <tablePart r:id="rId4"/>
    <tablePart r:id="rId5"/>
    <tablePart r:id="rId6"/>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587DE-EED8-4957-80A6-A549EDBEAE84}">
  <dimension ref="A1:C8"/>
  <sheetViews>
    <sheetView workbookViewId="0">
      <selection activeCell="A22" sqref="A22"/>
    </sheetView>
  </sheetViews>
  <sheetFormatPr defaultRowHeight="15" x14ac:dyDescent="0.25"/>
  <cols>
    <col min="1" max="1" width="51" customWidth="1"/>
    <col min="2" max="2" width="27.85546875" customWidth="1"/>
    <col min="3" max="3" width="19.85546875" customWidth="1"/>
  </cols>
  <sheetData>
    <row r="1" spans="1:3" x14ac:dyDescent="0.25">
      <c r="A1" s="8" t="s">
        <v>26</v>
      </c>
    </row>
    <row r="2" spans="1:3" x14ac:dyDescent="0.25">
      <c r="A2" s="7" t="s">
        <v>112</v>
      </c>
    </row>
    <row r="3" spans="1:3" x14ac:dyDescent="0.25">
      <c r="A3" s="7" t="s">
        <v>113</v>
      </c>
    </row>
    <row r="4" spans="1:3" x14ac:dyDescent="0.25">
      <c r="A4" s="7" t="s">
        <v>114</v>
      </c>
    </row>
    <row r="5" spans="1:3" ht="17.25" customHeight="1" x14ac:dyDescent="0.25"/>
    <row r="8" spans="1:3" x14ac:dyDescent="0.25">
      <c r="A8" s="5"/>
      <c r="B8" s="2"/>
      <c r="C8" s="2"/>
    </row>
  </sheetData>
  <pageMargins left="0.511811024" right="0.511811024" top="0.78740157499999996" bottom="0.78740157499999996" header="0.31496062000000002" footer="0.31496062000000002"/>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2A923D5036E20498636F228DFA0E563" ma:contentTypeVersion="13" ma:contentTypeDescription="Crie um novo documento." ma:contentTypeScope="" ma:versionID="13c982a6e619491577b546ad864cf242">
  <xsd:schema xmlns:xsd="http://www.w3.org/2001/XMLSchema" xmlns:xs="http://www.w3.org/2001/XMLSchema" xmlns:p="http://schemas.microsoft.com/office/2006/metadata/properties" xmlns:ns3="9c3693b6-02b3-4c7d-bfa6-e2a70601072d" xmlns:ns4="a1684479-0418-45d3-b5df-55feaa4849b5" targetNamespace="http://schemas.microsoft.com/office/2006/metadata/properties" ma:root="true" ma:fieldsID="e4f90ee64e0712c832e4fa9f79e69778" ns3:_="" ns4:_="">
    <xsd:import namespace="9c3693b6-02b3-4c7d-bfa6-e2a70601072d"/>
    <xsd:import namespace="a1684479-0418-45d3-b5df-55feaa4849b5"/>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3693b6-02b3-4c7d-bfa6-e2a7060107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684479-0418-45d3-b5df-55feaa4849b5"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SharingHintHash" ma:index="18"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86D84C-295A-4D66-BCF8-A9A789F690BA}">
  <ds:schemaRefs>
    <ds:schemaRef ds:uri="http://purl.org/dc/elements/1.1/"/>
    <ds:schemaRef ds:uri="http://schemas.microsoft.com/office/2006/metadata/properties"/>
    <ds:schemaRef ds:uri="9c3693b6-02b3-4c7d-bfa6-e2a70601072d"/>
    <ds:schemaRef ds:uri="http://purl.org/dc/term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a1684479-0418-45d3-b5df-55feaa4849b5"/>
    <ds:schemaRef ds:uri="http://purl.org/dc/dcmitype/"/>
  </ds:schemaRefs>
</ds:datastoreItem>
</file>

<file path=customXml/itemProps2.xml><?xml version="1.0" encoding="utf-8"?>
<ds:datastoreItem xmlns:ds="http://schemas.openxmlformats.org/officeDocument/2006/customXml" ds:itemID="{32AC5938-D219-4AE3-97EA-0B93DF604D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3693b6-02b3-4c7d-bfa6-e2a70601072d"/>
    <ds:schemaRef ds:uri="a1684479-0418-45d3-b5df-55feaa4849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143B95C-FF27-4CD0-BD77-48A6B530E4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Catalogo GP</vt:lpstr>
      <vt:lpstr>Horas estimadas</vt:lpstr>
      <vt:lpstr>PDTIC</vt:lpstr>
      <vt:lpstr>Perfil profissional</vt:lpstr>
    </vt:vector>
  </TitlesOfParts>
  <Company>ANAC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Luisa de Souza Barba</dc:creator>
  <cp:lastModifiedBy>Ana Luisa de Souza Barba</cp:lastModifiedBy>
  <cp:lastPrinted>2022-05-30T20:23:40Z</cp:lastPrinted>
  <dcterms:created xsi:type="dcterms:W3CDTF">2022-05-30T19:46:30Z</dcterms:created>
  <dcterms:modified xsi:type="dcterms:W3CDTF">2022-07-25T14:06:54Z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0x01010002A923D5036E20498636F228DFA0E563</vt:lpwstr>
  </property>
</Properties>
</file>